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5/"/>
    </mc:Choice>
  </mc:AlternateContent>
  <xr:revisionPtr revIDLastSave="4026" documentId="8_{9E81D129-A192-422B-80DD-079B08BE742B}" xr6:coauthVersionLast="47" xr6:coauthVersionMax="47" xr10:uidLastSave="{EC5FB161-E5A1-46B7-BA40-FEB2D9F5F3B4}"/>
  <bookViews>
    <workbookView xWindow="-120" yWindow="-120" windowWidth="29040" windowHeight="15840" xr2:uid="{00000000-000D-0000-FFFF-FFFF00000000}"/>
  </bookViews>
  <sheets>
    <sheet name="03.14-03.20" sheetId="13" r:id="rId1"/>
    <sheet name="03.07-03.13" sheetId="12" r:id="rId2"/>
    <sheet name="02.28-03.06" sheetId="11" r:id="rId3"/>
    <sheet name="02.21-02.27" sheetId="10" r:id="rId4"/>
    <sheet name="02.14-02.20" sheetId="9" r:id="rId5"/>
    <sheet name="02.07-02.13" sheetId="8" r:id="rId6"/>
    <sheet name="01.31-02.06" sheetId="7" r:id="rId7"/>
    <sheet name="01.24-01.30" sheetId="6" r:id="rId8"/>
    <sheet name="01.17-01.23" sheetId="4" r:id="rId9"/>
    <sheet name="01.10-01.16" sheetId="3" r:id="rId10"/>
    <sheet name="01.03-01.09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3" l="1"/>
  <c r="D28" i="13"/>
  <c r="I20" i="13" l="1"/>
  <c r="F15" i="13"/>
  <c r="F4" i="13"/>
  <c r="I19" i="13" l="1"/>
  <c r="F23" i="13"/>
  <c r="F6" i="13" l="1"/>
  <c r="I9" i="13"/>
  <c r="I10" i="13"/>
  <c r="F28" i="13" l="1"/>
  <c r="I25" i="13"/>
  <c r="F25" i="13"/>
  <c r="I23" i="13"/>
  <c r="F24" i="13"/>
  <c r="I22" i="13"/>
  <c r="F22" i="13"/>
  <c r="I27" i="13"/>
  <c r="F27" i="13"/>
  <c r="I14" i="13"/>
  <c r="F14" i="13"/>
  <c r="I21" i="13"/>
  <c r="F21" i="13"/>
  <c r="I18" i="13"/>
  <c r="F18" i="13"/>
  <c r="I13" i="13"/>
  <c r="F13" i="13"/>
  <c r="I16" i="13"/>
  <c r="F16" i="13"/>
  <c r="I17" i="13"/>
  <c r="F17" i="13"/>
  <c r="I8" i="13"/>
  <c r="F8" i="13"/>
  <c r="I15" i="13"/>
  <c r="I12" i="13"/>
  <c r="F12" i="13"/>
  <c r="I7" i="13"/>
  <c r="F7" i="13"/>
  <c r="I11" i="13"/>
  <c r="F11" i="13"/>
  <c r="F5" i="13"/>
  <c r="I4" i="13"/>
  <c r="I3" i="13"/>
  <c r="F3" i="13"/>
  <c r="D31" i="12"/>
  <c r="I26" i="12"/>
  <c r="I27" i="12"/>
  <c r="I25" i="12"/>
  <c r="F18" i="12"/>
  <c r="F13" i="12"/>
  <c r="F19" i="12"/>
  <c r="I10" i="12" l="1"/>
  <c r="I28" i="12"/>
  <c r="G31" i="12" l="1"/>
  <c r="F31" i="12"/>
  <c r="I30" i="12"/>
  <c r="F30" i="12"/>
  <c r="I29" i="12"/>
  <c r="F29" i="12"/>
  <c r="F24" i="12"/>
  <c r="I21" i="12"/>
  <c r="F21" i="12"/>
  <c r="I22" i="12"/>
  <c r="F22" i="12"/>
  <c r="I20" i="12"/>
  <c r="F20" i="12"/>
  <c r="I17" i="12"/>
  <c r="F17" i="12"/>
  <c r="I4" i="12"/>
  <c r="I16" i="12"/>
  <c r="F16" i="12"/>
  <c r="I14" i="12"/>
  <c r="F14" i="12"/>
  <c r="I18" i="12"/>
  <c r="I15" i="12"/>
  <c r="F15" i="12"/>
  <c r="I19" i="12"/>
  <c r="I13" i="12"/>
  <c r="I12" i="12"/>
  <c r="F12" i="12"/>
  <c r="I11" i="12"/>
  <c r="F11" i="12"/>
  <c r="I8" i="12"/>
  <c r="F8" i="12"/>
  <c r="I9" i="12"/>
  <c r="F9" i="12"/>
  <c r="I7" i="12"/>
  <c r="F7" i="12"/>
  <c r="F5" i="12"/>
  <c r="I3" i="12"/>
  <c r="F3" i="12"/>
  <c r="G43" i="11"/>
  <c r="D43" i="11"/>
  <c r="F24" i="11"/>
  <c r="F39" i="11"/>
  <c r="I30" i="11"/>
  <c r="I13" i="11"/>
  <c r="I11" i="11"/>
  <c r="I42" i="11"/>
  <c r="F37" i="11"/>
  <c r="F35" i="11"/>
  <c r="I31" i="11"/>
  <c r="I23" i="11"/>
  <c r="I28" i="11"/>
  <c r="I16" i="11"/>
  <c r="F12" i="11"/>
  <c r="I8" i="11" l="1"/>
  <c r="F8" i="11"/>
  <c r="F18" i="11" l="1"/>
  <c r="F43" i="11" l="1"/>
  <c r="F38" i="11"/>
  <c r="I36" i="11"/>
  <c r="F36" i="11"/>
  <c r="I35" i="11"/>
  <c r="I40" i="11"/>
  <c r="F40" i="11"/>
  <c r="I37" i="11"/>
  <c r="I25" i="11"/>
  <c r="F25" i="11"/>
  <c r="F29" i="11"/>
  <c r="F33" i="11"/>
  <c r="I32" i="11"/>
  <c r="F32" i="11"/>
  <c r="F41" i="11"/>
  <c r="F21" i="11"/>
  <c r="I10" i="11"/>
  <c r="I22" i="11"/>
  <c r="F22" i="11"/>
  <c r="I19" i="11"/>
  <c r="F19" i="11"/>
  <c r="I20" i="11"/>
  <c r="F20" i="11"/>
  <c r="I17" i="11"/>
  <c r="F17" i="11"/>
  <c r="I18" i="11"/>
  <c r="F27" i="11"/>
  <c r="I14" i="11"/>
  <c r="F14" i="11"/>
  <c r="I15" i="11"/>
  <c r="F15" i="11"/>
  <c r="I12" i="11"/>
  <c r="I6" i="11"/>
  <c r="F6" i="11"/>
  <c r="I7" i="11"/>
  <c r="F7" i="11"/>
  <c r="I9" i="11"/>
  <c r="F9" i="11"/>
  <c r="I5" i="11"/>
  <c r="F5" i="11"/>
  <c r="F4" i="11"/>
  <c r="I3" i="11"/>
  <c r="F3" i="11"/>
  <c r="G47" i="10" l="1"/>
  <c r="D47" i="10"/>
  <c r="I32" i="10" l="1"/>
  <c r="F42" i="10"/>
  <c r="I43" i="10" l="1"/>
  <c r="I38" i="10"/>
  <c r="I35" i="10"/>
  <c r="I39" i="10" l="1"/>
  <c r="I31" i="10"/>
  <c r="F4" i="10" l="1"/>
  <c r="F5" i="10"/>
  <c r="F6" i="10"/>
  <c r="F11" i="10"/>
  <c r="F8" i="10"/>
  <c r="I45" i="10" l="1"/>
  <c r="I40" i="10"/>
  <c r="I44" i="10" l="1"/>
  <c r="I14" i="10" l="1"/>
  <c r="I7" i="10"/>
  <c r="I18" i="10"/>
  <c r="I16" i="10"/>
  <c r="I21" i="10"/>
  <c r="I24" i="10"/>
  <c r="F13" i="10" l="1"/>
  <c r="F29" i="10"/>
  <c r="F17" i="10"/>
  <c r="F34" i="10"/>
  <c r="F26" i="10"/>
  <c r="F25" i="10"/>
  <c r="F47" i="10"/>
  <c r="I42" i="10"/>
  <c r="F46" i="10"/>
  <c r="I37" i="10"/>
  <c r="F37" i="10"/>
  <c r="I41" i="10"/>
  <c r="F41" i="10"/>
  <c r="I36" i="10"/>
  <c r="F36" i="10"/>
  <c r="I30" i="10"/>
  <c r="F30" i="10"/>
  <c r="I33" i="10"/>
  <c r="F33" i="10"/>
  <c r="I25" i="10"/>
  <c r="I26" i="10"/>
  <c r="I10" i="10"/>
  <c r="I34" i="10"/>
  <c r="I22" i="10"/>
  <c r="F22" i="10"/>
  <c r="I20" i="10"/>
  <c r="F20" i="10"/>
  <c r="I19" i="10"/>
  <c r="F19" i="10"/>
  <c r="I27" i="10"/>
  <c r="F27" i="10"/>
  <c r="I15" i="10"/>
  <c r="F15" i="10"/>
  <c r="F28" i="10"/>
  <c r="I23" i="10"/>
  <c r="F23" i="10"/>
  <c r="I12" i="10"/>
  <c r="F12" i="10"/>
  <c r="I9" i="10"/>
  <c r="F9" i="10"/>
  <c r="I8" i="10"/>
  <c r="I11" i="10"/>
  <c r="I6" i="10"/>
  <c r="I5" i="10"/>
  <c r="I3" i="10"/>
  <c r="F3" i="10"/>
  <c r="G40" i="9"/>
  <c r="D40" i="9"/>
  <c r="I23" i="9"/>
  <c r="I33" i="9" l="1"/>
  <c r="F28" i="9"/>
  <c r="F16" i="9"/>
  <c r="I6" i="9"/>
  <c r="F27" i="9"/>
  <c r="I7" i="9"/>
  <c r="F14" i="9"/>
  <c r="F15" i="9"/>
  <c r="I22" i="9" l="1"/>
  <c r="F32" i="9"/>
  <c r="F31" i="9"/>
  <c r="F9" i="9"/>
  <c r="F21" i="9"/>
  <c r="F12" i="9" l="1"/>
  <c r="F19" i="9" l="1"/>
  <c r="F25" i="9" l="1"/>
  <c r="I35" i="9"/>
  <c r="F40" i="9"/>
  <c r="I37" i="9"/>
  <c r="F37" i="9"/>
  <c r="I32" i="9"/>
  <c r="I36" i="9"/>
  <c r="F36" i="9"/>
  <c r="I30" i="9"/>
  <c r="F30" i="9"/>
  <c r="I28" i="9"/>
  <c r="F29" i="9"/>
  <c r="I21" i="9"/>
  <c r="I25" i="9"/>
  <c r="I39" i="9"/>
  <c r="F39" i="9"/>
  <c r="I26" i="9"/>
  <c r="F26" i="9"/>
  <c r="I27" i="9"/>
  <c r="I24" i="9"/>
  <c r="F24" i="9"/>
  <c r="I19" i="9"/>
  <c r="I17" i="9"/>
  <c r="F17" i="9"/>
  <c r="I13" i="9"/>
  <c r="F13" i="9"/>
  <c r="I14" i="9"/>
  <c r="F20" i="9"/>
  <c r="I11" i="9"/>
  <c r="F11" i="9"/>
  <c r="I16" i="9"/>
  <c r="I15" i="9"/>
  <c r="I10" i="9"/>
  <c r="F10" i="9"/>
  <c r="I5" i="9"/>
  <c r="I9" i="9"/>
  <c r="I8" i="9"/>
  <c r="F8" i="9"/>
  <c r="I3" i="9"/>
  <c r="F3" i="9"/>
  <c r="I17" i="8"/>
  <c r="G40" i="8"/>
  <c r="D40" i="8"/>
  <c r="I37" i="8"/>
  <c r="I32" i="8" l="1"/>
  <c r="I29" i="8"/>
  <c r="F34" i="8" l="1"/>
  <c r="I38" i="8" l="1"/>
  <c r="I6" i="8"/>
  <c r="I5" i="8"/>
  <c r="I24" i="8"/>
  <c r="I25" i="8"/>
  <c r="I23" i="8"/>
  <c r="I14" i="8"/>
  <c r="I19" i="8" l="1"/>
  <c r="I20" i="8"/>
  <c r="F40" i="8"/>
  <c r="F38" i="8"/>
  <c r="I28" i="8"/>
  <c r="F28" i="8"/>
  <c r="I36" i="8"/>
  <c r="F36" i="8"/>
  <c r="I8" i="8"/>
  <c r="I31" i="8"/>
  <c r="F31" i="8"/>
  <c r="F39" i="8"/>
  <c r="I27" i="8"/>
  <c r="I9" i="8"/>
  <c r="F26" i="8"/>
  <c r="I30" i="8"/>
  <c r="F30" i="8"/>
  <c r="I18" i="8"/>
  <c r="F18" i="8"/>
  <c r="I21" i="8"/>
  <c r="F21" i="8"/>
  <c r="I16" i="8"/>
  <c r="F16" i="8"/>
  <c r="I22" i="8"/>
  <c r="F22" i="8"/>
  <c r="I15" i="8"/>
  <c r="F15" i="8"/>
  <c r="F13" i="8"/>
  <c r="I7" i="8"/>
  <c r="F7" i="8"/>
  <c r="I11" i="8"/>
  <c r="F11" i="8"/>
  <c r="I4" i="8"/>
  <c r="F4" i="8"/>
  <c r="I3" i="8"/>
  <c r="F3" i="8"/>
  <c r="G39" i="7"/>
  <c r="D39" i="7"/>
  <c r="I24" i="7" l="1"/>
  <c r="I37" i="7"/>
  <c r="I31" i="7"/>
  <c r="I28" i="7"/>
  <c r="F3" i="7"/>
  <c r="F4" i="7"/>
  <c r="I38" i="7"/>
  <c r="F38" i="7"/>
  <c r="I26" i="7" l="1"/>
  <c r="I5" i="7" l="1"/>
  <c r="I7" i="7"/>
  <c r="I10" i="7"/>
  <c r="I12" i="7"/>
  <c r="I17" i="7"/>
  <c r="I18" i="7"/>
  <c r="F39" i="7" l="1"/>
  <c r="I35" i="7"/>
  <c r="F35" i="7"/>
  <c r="I30" i="7"/>
  <c r="F30" i="7"/>
  <c r="F33" i="7"/>
  <c r="I34" i="7"/>
  <c r="F34" i="7"/>
  <c r="I32" i="7"/>
  <c r="F32" i="7"/>
  <c r="I29" i="7"/>
  <c r="F29" i="7"/>
  <c r="I27" i="7"/>
  <c r="F27" i="7"/>
  <c r="I20" i="7"/>
  <c r="F20" i="7"/>
  <c r="I19" i="7"/>
  <c r="F19" i="7"/>
  <c r="I22" i="7"/>
  <c r="F22" i="7"/>
  <c r="I25" i="7"/>
  <c r="F25" i="7"/>
  <c r="F23" i="7"/>
  <c r="F26" i="7"/>
  <c r="I16" i="7"/>
  <c r="F16" i="7"/>
  <c r="I15" i="7"/>
  <c r="F15" i="7"/>
  <c r="I14" i="7"/>
  <c r="F14" i="7"/>
  <c r="I11" i="7"/>
  <c r="F11" i="7"/>
  <c r="I13" i="7"/>
  <c r="F13" i="7"/>
  <c r="I8" i="7"/>
  <c r="F8" i="7"/>
  <c r="I6" i="7"/>
  <c r="F6" i="7"/>
  <c r="F9" i="7"/>
  <c r="I4" i="7"/>
  <c r="I3" i="7"/>
  <c r="G37" i="6"/>
  <c r="D37" i="6"/>
  <c r="F11" i="6"/>
  <c r="I34" i="6" l="1"/>
  <c r="I16" i="6"/>
  <c r="F16" i="6"/>
  <c r="I32" i="6" l="1"/>
  <c r="I31" i="6" l="1"/>
  <c r="I13" i="6"/>
  <c r="F13" i="6"/>
  <c r="F24" i="6" l="1"/>
  <c r="I15" i="6"/>
  <c r="F37" i="6"/>
  <c r="I35" i="6"/>
  <c r="F35" i="6"/>
  <c r="I21" i="6"/>
  <c r="F21" i="6"/>
  <c r="I36" i="6"/>
  <c r="F36" i="6"/>
  <c r="I25" i="6"/>
  <c r="F25" i="6"/>
  <c r="I33" i="6"/>
  <c r="F33" i="6"/>
  <c r="F26" i="6"/>
  <c r="I24" i="6"/>
  <c r="I23" i="6"/>
  <c r="F23" i="6"/>
  <c r="I30" i="6"/>
  <c r="F30" i="6"/>
  <c r="F29" i="6"/>
  <c r="I20" i="6"/>
  <c r="F20" i="6"/>
  <c r="F22" i="6"/>
  <c r="I19" i="6"/>
  <c r="F19" i="6"/>
  <c r="I27" i="6"/>
  <c r="F27" i="6"/>
  <c r="I18" i="6"/>
  <c r="F18" i="6"/>
  <c r="F14" i="6"/>
  <c r="I17" i="6"/>
  <c r="F17" i="6"/>
  <c r="I12" i="6"/>
  <c r="F12" i="6"/>
  <c r="I10" i="6"/>
  <c r="F10" i="6"/>
  <c r="I11" i="6"/>
  <c r="I9" i="6"/>
  <c r="F9" i="6"/>
  <c r="I8" i="6"/>
  <c r="F8" i="6"/>
  <c r="I4" i="6"/>
  <c r="I7" i="6"/>
  <c r="F7" i="6"/>
  <c r="I3" i="6"/>
  <c r="F5" i="6"/>
  <c r="I6" i="6"/>
  <c r="F6" i="6"/>
  <c r="F23" i="4" l="1"/>
  <c r="G36" i="4" l="1"/>
  <c r="D36" i="4"/>
  <c r="I32" i="4"/>
  <c r="I10" i="4" l="1"/>
  <c r="I15" i="4"/>
  <c r="F3" i="4" l="1"/>
  <c r="I26" i="4" l="1"/>
  <c r="F19" i="4" l="1"/>
  <c r="F14" i="4"/>
  <c r="F21" i="4"/>
  <c r="I7" i="4"/>
  <c r="I33" i="4" l="1"/>
  <c r="I5" i="4" l="1"/>
  <c r="F36" i="4"/>
  <c r="I35" i="4"/>
  <c r="F35" i="4"/>
  <c r="I30" i="4"/>
  <c r="F30" i="4"/>
  <c r="I17" i="4"/>
  <c r="I28" i="4"/>
  <c r="F28" i="4"/>
  <c r="I34" i="4"/>
  <c r="F34" i="4"/>
  <c r="F27" i="4"/>
  <c r="I31" i="4"/>
  <c r="F31" i="4"/>
  <c r="I24" i="4"/>
  <c r="F24" i="4"/>
  <c r="I25" i="4"/>
  <c r="F25" i="4"/>
  <c r="I12" i="4"/>
  <c r="I29" i="4"/>
  <c r="F29" i="4"/>
  <c r="I22" i="4"/>
  <c r="F22" i="4"/>
  <c r="I20" i="4"/>
  <c r="F20" i="4"/>
  <c r="I18" i="4"/>
  <c r="F18" i="4"/>
  <c r="I14" i="4"/>
  <c r="I19" i="4"/>
  <c r="F16" i="4"/>
  <c r="I13" i="4"/>
  <c r="F13" i="4"/>
  <c r="I11" i="4"/>
  <c r="F11" i="4"/>
  <c r="I9" i="4"/>
  <c r="F9" i="4"/>
  <c r="I8" i="4"/>
  <c r="F8" i="4"/>
  <c r="I6" i="4"/>
  <c r="F6" i="4"/>
  <c r="I3" i="4"/>
  <c r="F4" i="4"/>
  <c r="I32" i="3"/>
  <c r="I28" i="3" l="1"/>
  <c r="F6" i="3"/>
  <c r="F29" i="3" l="1"/>
  <c r="I11" i="3"/>
  <c r="I20" i="3"/>
  <c r="F30" i="3" l="1"/>
  <c r="F10" i="3"/>
  <c r="I4" i="3"/>
  <c r="I12" i="3"/>
  <c r="I17" i="3"/>
  <c r="I19" i="3"/>
  <c r="G33" i="3" l="1"/>
  <c r="D33" i="3"/>
  <c r="F33" i="3" s="1"/>
  <c r="I31" i="3"/>
  <c r="F31" i="3"/>
  <c r="I27" i="3"/>
  <c r="F27" i="3"/>
  <c r="I30" i="3"/>
  <c r="I26" i="3"/>
  <c r="F26" i="3"/>
  <c r="F24" i="3"/>
  <c r="I21" i="3"/>
  <c r="F21" i="3"/>
  <c r="I23" i="3"/>
  <c r="F23" i="3"/>
  <c r="I25" i="3"/>
  <c r="F25" i="3"/>
  <c r="I18" i="3"/>
  <c r="F18" i="3"/>
  <c r="I22" i="3"/>
  <c r="F22" i="3"/>
  <c r="I29" i="3"/>
  <c r="I16" i="3"/>
  <c r="F16" i="3"/>
  <c r="I14" i="3"/>
  <c r="F14" i="3"/>
  <c r="I15" i="3"/>
  <c r="F15" i="3"/>
  <c r="I9" i="3"/>
  <c r="F9" i="3"/>
  <c r="I8" i="3"/>
  <c r="F8" i="3"/>
  <c r="I7" i="3"/>
  <c r="F7" i="3"/>
  <c r="I6" i="3"/>
  <c r="I5" i="3"/>
  <c r="F5" i="3"/>
  <c r="F3" i="3"/>
  <c r="I31" i="2"/>
  <c r="I5" i="2" l="1"/>
  <c r="I10" i="2"/>
  <c r="I26" i="2"/>
  <c r="F3" i="2" l="1"/>
  <c r="F4" i="2"/>
  <c r="I4" i="2"/>
  <c r="F6" i="2"/>
  <c r="I6" i="2"/>
  <c r="F7" i="2"/>
  <c r="I7" i="2"/>
  <c r="F8" i="2"/>
  <c r="I8" i="2"/>
  <c r="F12" i="2"/>
  <c r="I12" i="2"/>
  <c r="F11" i="2"/>
  <c r="I11" i="2"/>
  <c r="F13" i="2"/>
  <c r="I13" i="2"/>
  <c r="F20" i="2"/>
  <c r="F19" i="2"/>
  <c r="I19" i="2"/>
  <c r="F28" i="2"/>
  <c r="I28" i="2"/>
  <c r="F24" i="2"/>
  <c r="F15" i="2"/>
  <c r="I15" i="2"/>
  <c r="F17" i="2"/>
  <c r="I17" i="2"/>
  <c r="F34" i="2"/>
  <c r="I34" i="2"/>
  <c r="F16" i="2"/>
  <c r="I16" i="2"/>
  <c r="F22" i="2"/>
  <c r="I22" i="2"/>
  <c r="F21" i="2"/>
  <c r="I21" i="2"/>
  <c r="F25" i="2"/>
  <c r="I25" i="2"/>
  <c r="I14" i="2"/>
  <c r="F23" i="2"/>
  <c r="I23" i="2"/>
  <c r="F32" i="2"/>
  <c r="I32" i="2"/>
  <c r="F33" i="2"/>
  <c r="I33" i="2"/>
  <c r="F31" i="2"/>
  <c r="G35" i="2" l="1"/>
  <c r="D35" i="2"/>
  <c r="F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tc={5093C595-81EE-47EB-982C-40A804035765}</author>
  </authors>
  <commentList>
    <comment ref="C23" authorId="0" shapeId="0" xr:uid="{5093C595-81EE-47EB-982C-40A80403576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tc={296B55B4-0F2B-4F40-BF0E-18E8E12000BE}</author>
    <author>tc={A01E12F3-F74A-4086-A082-42A2577029E0}</author>
    <author>tc={A72556E0-419C-4A33-B219-F0E7D5AD50B5}</author>
  </authors>
  <commentList>
    <comment ref="C40" authorId="0" shapeId="0" xr:uid="{296B55B4-0F2B-4F40-BF0E-18E8E12000BE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C44" authorId="1" shapeId="0" xr:uid="{A01E12F3-F74A-4086-A082-42A2577029E0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C45" authorId="2" shapeId="0" xr:uid="{A72556E0-419C-4A33-B219-F0E7D5AD50B5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tc={B0515863-459A-434F-BB6F-C237703B36C7}</author>
    <author>tc={EFB5DEC0-7FC5-4BD1-9808-C796B6FEF3E1}</author>
    <author>tc={28260D50-AA03-4207-A560-30A92F97B025}</author>
  </authors>
  <commentList>
    <comment ref="C10" authorId="0" shapeId="0" xr:uid="{B0515863-459A-434F-BB6F-C237703B36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17" authorId="1" shapeId="0" xr:uid="{EFB5DEC0-7FC5-4BD1-9808-C796B6FEF3E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28260D50-AA03-4207-A560-30A92F97B02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<sst xmlns="http://schemas.openxmlformats.org/spreadsheetml/2006/main" count="1484" uniqueCount="172">
  <si>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</si>
  <si>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</si>
  <si>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</si>
  <si>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</si>
  <si>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</si>
  <si>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</si>
  <si>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</si>
  <si>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</si>
  <si>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</si>
  <si>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</si>
  <si>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</si>
  <si>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Lankomumo vid.
(Average ADM)</t>
  </si>
  <si>
    <t>Pajamos 
praeita sav.
(GBO LW)</t>
  </si>
  <si>
    <t>#</t>
  </si>
  <si>
    <t>#
LW</t>
  </si>
  <si>
    <t xml:space="preserve"> </t>
  </si>
  <si>
    <t>Sausio 3–9 d. Lietuvos kino teatruose rodytų filmų topas
January 3–9 d. Lithuanian top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</si>
  <si>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</si>
  <si>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</si>
  <si>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</si>
  <si>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</si>
  <si>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</si>
  <si>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Theatrical Film Distribution / WDSMPI</t>
  </si>
  <si>
    <t>Mufasa. Liūtas karalius (Mufasa: The Lion King)</t>
  </si>
  <si>
    <t xml:space="preserve"> 2024-12-20</t>
  </si>
  <si>
    <t>Partenopė (Parthenope)</t>
  </si>
  <si>
    <t>A-One Films</t>
  </si>
  <si>
    <t>Piktoji (Wicked)</t>
  </si>
  <si>
    <t>Dukine Film Distribution / Universal Pictures</t>
  </si>
  <si>
    <t>Gladiatorius 2 (Gladiator 2)</t>
  </si>
  <si>
    <t>Nosferatu</t>
  </si>
  <si>
    <t>Preview</t>
  </si>
  <si>
    <t>Už gretimų durų (The Room Next Door)</t>
  </si>
  <si>
    <t>ACME Film / WB</t>
  </si>
  <si>
    <t>4 dienos iki Kalėdų (SuperKlaus)</t>
  </si>
  <si>
    <t>Garsų pasaulio įrašai</t>
  </si>
  <si>
    <t>Kodas raudonas (Red One)</t>
  </si>
  <si>
    <t>Mūsų tėtis (Goodrich)</t>
  </si>
  <si>
    <t>ACME Film</t>
  </si>
  <si>
    <t>Gera mergaitė (Babygirl)</t>
  </si>
  <si>
    <t>Europos kinas</t>
  </si>
  <si>
    <t>Čia (Here)</t>
  </si>
  <si>
    <t>Gardutė</t>
  </si>
  <si>
    <t>Eretikas (Heretic)</t>
  </si>
  <si>
    <t>Adastra Cinema</t>
  </si>
  <si>
    <t>Medžiotojas Kreivenas (Kraven the Hunter)</t>
  </si>
  <si>
    <t xml:space="preserve">ACME Film / SONY </t>
  </si>
  <si>
    <t>Tylioji brolija (The Order)</t>
  </si>
  <si>
    <t xml:space="preserve"> 2024-12-13</t>
  </si>
  <si>
    <t>Travolta</t>
  </si>
  <si>
    <t>Mylimiausias mano pyragas (Keyke mahboobe man)</t>
  </si>
  <si>
    <t>Meilės laivas (La petite vadrouille)</t>
  </si>
  <si>
    <t>Best Film</t>
  </si>
  <si>
    <t>Madam Clicquot (Widow Clicquot)</t>
  </si>
  <si>
    <t>Aistrų virtuvė (La Cocina)</t>
  </si>
  <si>
    <t>Paskutinė Froido sesija (Freud's Last Session)</t>
  </si>
  <si>
    <t>Magiškos gyvūnų Kalėdos (Le Grand Noël des Animaux)</t>
  </si>
  <si>
    <t>Estinfillm</t>
  </si>
  <si>
    <t>Tiesos kadras (Lee)</t>
  </si>
  <si>
    <t>Substancija (The Substance)</t>
  </si>
  <si>
    <t>N</t>
  </si>
  <si>
    <t>-</t>
  </si>
  <si>
    <t>Tokie smulkūs dalykai (Small Things Like These)</t>
  </si>
  <si>
    <t>Du už vieno kainą (Zwei zu eins)</t>
  </si>
  <si>
    <t>Laikas gyventi (We Live in Time)</t>
  </si>
  <si>
    <t>Ozi. Miško balsas (Ozi: Voice Of The Forest)</t>
  </si>
  <si>
    <t>Super elfai (Super Elfkins)</t>
  </si>
  <si>
    <t>P</t>
  </si>
  <si>
    <t>1 073 119 €</t>
  </si>
  <si>
    <t>Paslaptis</t>
  </si>
  <si>
    <t>Artbox</t>
  </si>
  <si>
    <t>Total (32)</t>
  </si>
  <si>
    <t>Vagių irštva 2 (Den Of Thieves 2: Pantera)</t>
  </si>
  <si>
    <t>Sugrįžimas (Return)</t>
  </si>
  <si>
    <t>Naktinis seansas</t>
  </si>
  <si>
    <t>Film Jam</t>
  </si>
  <si>
    <t>Šuniškas procesas (Le Procès du Chien)</t>
  </si>
  <si>
    <t>Sausio 10–16 d. Lietuvos kino teatruose rodytų filmų topas
January 10–16 d. Lithuanian top</t>
  </si>
  <si>
    <t>Better Man: Robbie Williams istorija (Better Man)</t>
  </si>
  <si>
    <t>Žmogus vilkas (Wolf Man)</t>
  </si>
  <si>
    <t>Laukinukė Roz (Wild Robot)</t>
  </si>
  <si>
    <t>Total (30)</t>
  </si>
  <si>
    <t>647 446 €</t>
  </si>
  <si>
    <t>Sausio 17–23 d. Lietuvos kino teatruose rodytų filmų topas
January 17–23 d. Lithuanian top</t>
  </si>
  <si>
    <t>617 096 €</t>
  </si>
  <si>
    <t>Pietinia Kronikas</t>
  </si>
  <si>
    <t>Meškiukas Padingtonas: Nuotykiai Peru (Paddington in Peru)</t>
  </si>
  <si>
    <t>ACME Film / SONY</t>
  </si>
  <si>
    <t>Lincesa. Miško princesė (Lincessa. The Silences Of The Forest)</t>
  </si>
  <si>
    <t>Emilija Perez (Emilia Pérez)</t>
  </si>
  <si>
    <t>Tikras skausmas (A Real Pain)</t>
  </si>
  <si>
    <t>Svajonių atostogos (The Holdovers)</t>
  </si>
  <si>
    <t>Total (33)</t>
  </si>
  <si>
    <t>Sausio 24–30 d. Lietuvos kino teatruose rodytų filmų topas
January 24–30 d. Lithuanian top</t>
  </si>
  <si>
    <t>651 947 €</t>
  </si>
  <si>
    <t>Konklava (Conclave)</t>
  </si>
  <si>
    <t>Lapių kelionė ledynuose (Kina and Yuk)</t>
  </si>
  <si>
    <t xml:space="preserve">ACME Film </t>
  </si>
  <si>
    <t>Vesper</t>
  </si>
  <si>
    <t>Total (34)</t>
  </si>
  <si>
    <t>Sausio 31–vasario 6 d. Lietuvos kino teatruose rodytų filmų topas
January 31–February 6 Lithuanian top</t>
  </si>
  <si>
    <t>924 659 €</t>
  </si>
  <si>
    <t>Agentas Hitpigas (Hitpig)</t>
  </si>
  <si>
    <t>Aukščio įkaitai (Flight Risk)</t>
  </si>
  <si>
    <t>Palydovė (Companion)</t>
  </si>
  <si>
    <t>Meilė pagal Kafką (The Glory of Life)</t>
  </si>
  <si>
    <t xml:space="preserve">Išpuikusi princesė </t>
  </si>
  <si>
    <t>Niko. Už Šiaurės pašvaistės (Niko: Beyond The Northern Lights)</t>
  </si>
  <si>
    <t>Būtybė (Presence)</t>
  </si>
  <si>
    <t>Drugelio Širdis</t>
  </si>
  <si>
    <t>Aš čia kapitonas (Io Capitano)</t>
  </si>
  <si>
    <t>Bob Dylan: Visiškai nežinomas (A Complete Unknown)</t>
  </si>
  <si>
    <t>Total (36)</t>
  </si>
  <si>
    <t>Vasario 7–13 d. Lietuvos kino teatruose rodytų filmų topas
February 7-13 Lithuanian top</t>
  </si>
  <si>
    <t>911 622 €</t>
  </si>
  <si>
    <t>Modi: Trys dienos ant beprotybės sparno (Modi: Three Days on the Wing of Madness)</t>
  </si>
  <si>
    <t>Kapitonas Amerika. Drąsus naujas pasaulis (Captain America: Brave New World)</t>
  </si>
  <si>
    <t>Theatrical Film Distribution</t>
  </si>
  <si>
    <t>Bridžita Džouns. Pakvaišusi dėl vaikino (Bridget Jones: Mad About the Boy)</t>
  </si>
  <si>
    <t>Šuo kuris keliavo traukiniu (Lampo The Travelling Dog)</t>
  </si>
  <si>
    <t>Išpuikusi princesė (Proud Princess)</t>
  </si>
  <si>
    <t xml:space="preserve">Šventė </t>
  </si>
  <si>
    <t>Lietuvos nacionalinis kultūros centras</t>
  </si>
  <si>
    <t>MB Aistis Mickevičius</t>
  </si>
  <si>
    <t>Legendinės legendos. FELICITÀ</t>
  </si>
  <si>
    <t>Total (37)</t>
  </si>
  <si>
    <t>720 519 €</t>
  </si>
  <si>
    <t>Vasario 14–20 d. Lietuvos kino teatruose rodytų filmų topas
February 14-20 Lithuanian top</t>
  </si>
  <si>
    <t>Oho! Žinutė iš kosmoso (Wow! Message from Space)</t>
  </si>
  <si>
    <t>Estinfilm</t>
  </si>
  <si>
    <t>Didieji planetos sergėtojai (Les gardiennes de la planete)</t>
  </si>
  <si>
    <t>Kriu (Knor)</t>
  </si>
  <si>
    <t>Tattoo vaikinai. Tiesiai į širdį (Marked Men)</t>
  </si>
  <si>
    <t>Beždžionė (Monkey)</t>
  </si>
  <si>
    <t>Dogmeno nuotykiai (Dog Man)</t>
  </si>
  <si>
    <t>Balkonetės (Les femmes au balcon)</t>
  </si>
  <si>
    <t>Vasario 21–27 d. Lietuvos kino teatruose rodytų filmų topas
February 21-27 Lithuanian top</t>
  </si>
  <si>
    <t>1 024 937 €</t>
  </si>
  <si>
    <t xml:space="preserve"> 2025-02-21</t>
  </si>
  <si>
    <t>Užburtas miškas (Angelo dans la forêt mystérieuse)</t>
  </si>
  <si>
    <t>Pabaiga (The End)</t>
  </si>
  <si>
    <t>Mirties gniaužtuose (Cleaner)</t>
  </si>
  <si>
    <t>Barbora. Laikas nuotykiams (Basia. Radzę sobie!)</t>
  </si>
  <si>
    <t>Art shot</t>
  </si>
  <si>
    <t>Mažasis čempionas (Runt)</t>
  </si>
  <si>
    <t>Verti meilės (Elskling)</t>
  </si>
  <si>
    <t>Mūsų svajonės (We Have a Dream)</t>
  </si>
  <si>
    <t>Katakas. Kelionė į ledynų kraštą (Katak: The Brave Beluga)</t>
  </si>
  <si>
    <t>Kometa Mumių šalyje (Muumipeikko ja pyrstötähti)</t>
  </si>
  <si>
    <t>Prarastose žemėse (In the Lost Lands)</t>
  </si>
  <si>
    <t>200% Vilkas (200% Wolf)</t>
  </si>
  <si>
    <t>10 katino gyvenimų (10 Lives)</t>
  </si>
  <si>
    <t>Ema ir juodasis jaguaras (Le Dernier Jaguar)</t>
  </si>
  <si>
    <t>Rugsėjo penktoji (September 5)</t>
  </si>
  <si>
    <t>Total (44)</t>
  </si>
  <si>
    <t>645 945 €</t>
  </si>
  <si>
    <t>Vasario 28–kovo 6 d. Lietuvos kino teatruose rodytų filmų topas
February 28-March 6 Lithuanian top</t>
  </si>
  <si>
    <t>Mikis 17 (Mickey 17)</t>
  </si>
  <si>
    <t>Mes dedame tašką (It Ends With Us)</t>
  </si>
  <si>
    <t>Total (40)</t>
  </si>
  <si>
    <t>Kovo 7–13 d. Lietuvos kino teatruose rodytų filmų topas
March 7–13 Lithuanian top</t>
  </si>
  <si>
    <t>Miškų bastūnai (Woodwalkers)</t>
  </si>
  <si>
    <t>Paskutinis oro gurkšnis (Last Breath)</t>
  </si>
  <si>
    <t>Total (28)</t>
  </si>
  <si>
    <t>446 247 €</t>
  </si>
  <si>
    <t>Kovo 14–20 d. Lietuvos kino teatruose rodytų filmų topas
March 14–20 Lithuanian top</t>
  </si>
  <si>
    <t>317 407 €</t>
  </si>
  <si>
    <t>Duokis, tuokis, žudyk (F*** Marry Kill)</t>
  </si>
  <si>
    <t>Operacija „Black Bag“ (Black Bag)</t>
  </si>
  <si>
    <t>Snieguolė (Snow White)</t>
  </si>
  <si>
    <t>Novokainas (Novocaine)</t>
  </si>
  <si>
    <t>Total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</si>
</sst>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#,##0\ &quot;€&quot;"/>
    <numFmt numFmtId="166" formatCode="yyyy/mm/dd;@"/>
  </numFmts>
  <fonts count="9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65" fontId="7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66" fontId="6" fillId="3" borderId="2" xfId="0" applyNumberFormat="1" applyFont="1" applyFill="1" applyBorder="1" applyAlignment="1">
      <alignment horizontal="center" wrapText="1"/>
    </xf>
    <xf numFmtId="166" fontId="1" fillId="0" borderId="0" xfId="0" applyNumberFormat="1" applyFont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38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border>
        <bottom style="medium">
          <color rgb="FF000000"/>
        </bottom>
      </border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388"/>
    </tableStyle>
    <tableStyle name="Table Style 2" pivot="0" count="1" xr9:uid="{27931E3F-712C-485E-A1F4-53DFE01A40F1}">
      <tableStyleElement type="wholeTable" dxfId="387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DD5CEB3F-9F2E-459C-B974-EACCE321083E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ECE260F-2643-4AD8-9CB9-38FF5EF6300A}" name="Table132465789101112" displayName="Table132465789101112" ref="A2:O28" totalsRowCount="1" headerRowDxfId="46" dataDxfId="45" totalsRowDxfId="44" headerRowBorderDxfId="43">
  <autoFilter ref="A2:O2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7">
    <sortCondition descending="1" ref="D3:D27"/>
  </sortState>
  <tableColumns count="15">
    <tableColumn id="1" xr3:uid="{A3AEE9DF-1A78-4A93-A01E-52514EFCCEBC}" name="#" dataDxfId="42" totalsRowDxfId="14"/>
    <tableColumn id="2" xr3:uid="{1D92BB2C-E15E-4565-8C83-77DBA7A46B33}" name="#_x000a_LW" dataDxfId="41" totalsRowDxfId="13"/>
    <tableColumn id="3" xr3:uid="{71FFA033-A35B-4592-9BC6-C972025FB10A}" name="Filmas _x000a_(Movie)" totalsRowLabel="Total (25)" dataDxfId="40" totalsRowDxfId="12"/>
    <tableColumn id="4" xr3:uid="{B6CEA0D0-9C35-4577-8D91-162654F32740}" name="Pajamos _x000a_(GBO)" totalsRowFunction="sum" dataDxfId="39" totalsRowDxfId="1"/>
    <tableColumn id="5" xr3:uid="{8CBD7FF6-EBE6-4311-A0C7-F4B4FCFCB8E8}" name="Pajamos _x000a_praeita sav._x000a_(GBO LW)" totalsRowLabel="317 407 €" dataDxfId="38" totalsRowDxfId="11"/>
    <tableColumn id="6" xr3:uid="{609B3BF4-B7BC-4CE2-B9A9-43E15650132A}" name="Pakitimas_x000a_(Change)" totalsRowFunction="custom" dataDxfId="37" totalsRowDxfId="10">
      <calculatedColumnFormula>(D3-E3)/E3</calculatedColumnFormula>
      <totalsRowFormula>(D28-E28)/E28</totalsRowFormula>
    </tableColumn>
    <tableColumn id="7" xr3:uid="{4D5536AF-D647-4D9D-BFB2-C868ECBDB319}" name="Žiūrovų sk. _x000a_(ADM)" totalsRowFunction="sum" dataDxfId="36" totalsRowDxfId="0"/>
    <tableColumn id="8" xr3:uid="{7D1F59BD-0076-447D-8C71-34164EA7B790}" name="Seansų sk. _x000a_(Show count)" dataDxfId="35" totalsRowDxfId="9"/>
    <tableColumn id="9" xr3:uid="{FA84C5ED-34B4-4F65-A437-2E615DD41A9A}" name="Lankomumo vid._x000a_(Average ADM)" dataDxfId="34" totalsRowDxfId="8">
      <calculatedColumnFormula>G3/H3</calculatedColumnFormula>
    </tableColumn>
    <tableColumn id="10" xr3:uid="{FC68DFC4-5EAF-4B87-B284-283B650A26FA}" name="Kopijų sk. _x000a_(DCO count)" dataDxfId="33" totalsRowDxfId="7"/>
    <tableColumn id="11" xr3:uid="{6B5BB791-E40B-4179-A816-32873F092399}" name="Rodymo savaitė_x000a_(Week on screen)" dataDxfId="32" totalsRowDxfId="6"/>
    <tableColumn id="12" xr3:uid="{E260C051-E76F-4965-8A79-7F24B48F0AB4}" name="Bendros pajamos _x000a_(Total GBO)" dataDxfId="31" totalsRowDxfId="5"/>
    <tableColumn id="13" xr3:uid="{14F2E712-9FA1-437B-B052-593E5A71ABAE}" name="Bendras žiūrovų sk._x000a_(Total ADM)" dataDxfId="30" totalsRowDxfId="4"/>
    <tableColumn id="14" xr3:uid="{5509B77A-AB5E-4014-8DAB-B43E6B5020B0}" name="Premjeros data _x000a_(Release date)" dataDxfId="29" totalsRowDxfId="3"/>
    <tableColumn id="15" xr3:uid="{CFC49EF6-19FA-42EA-9711-585D8BA31432}" name="Platintojas _x000a_(Distributor)" totalsRowLabel=" " dataDxfId="28" totalsRowDxfId="2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567909-B82D-4D2D-ADAC-C6AC8ECB87D7}" name="Table132" displayName="Table132" ref="A2:O33" totalsRowCount="1" headerRowDxfId="114" dataDxfId="112" totalsRowDxfId="111" headerRowBorderDxfId="113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4C8A1660-4C62-4C94-846B-6F6DCDA21D2F}" name="#" dataDxfId="110" totalsRowDxfId="109"/>
    <tableColumn id="2" xr3:uid="{C4031044-6638-40F0-89BF-6956875D5AB1}" name="#_x000a_LW" dataDxfId="108" totalsRowDxfId="107"/>
    <tableColumn id="3" xr3:uid="{7923F337-E10F-46B0-997B-D99CAE089982}" name="Filmas _x000a_(Movie)" totalsRowLabel="Total (30)" dataDxfId="106" totalsRowDxfId="105"/>
    <tableColumn id="4" xr3:uid="{A88B55DE-AEA3-4A21-B711-615D1052C4B1}" name="Pajamos _x000a_(GBO)" totalsRowFunction="sum" dataDxfId="104" totalsRowDxfId="103"/>
    <tableColumn id="5" xr3:uid="{F5F28CE2-3F0F-431F-83F3-FE0F754BFFF4}" name="Pajamos _x000a_praeita sav._x000a_(GBO LW)" totalsRowLabel="647 446 €" dataDxfId="102" totalsRowDxfId="101"/>
    <tableColumn id="6" xr3:uid="{00448D68-3018-4484-A470-B45DB3CE5E3A}" name="Pakitimas_x000a_(Change)" totalsRowFunction="custom" dataDxfId="100" totalsRowDxfId="99">
      <calculatedColumnFormula>(D3-E3)/E3</calculatedColumnFormula>
      <totalsRowFormula>(D33-E33)/E33</totalsRowFormula>
    </tableColumn>
    <tableColumn id="7" xr3:uid="{EDA87994-67BB-4701-9DA4-76E683004134}" name="Žiūrovų sk. _x000a_(ADM)" totalsRowFunction="sum" dataDxfId="98" totalsRowDxfId="97"/>
    <tableColumn id="8" xr3:uid="{9812C777-FB2F-4B39-904A-22B6DFEC5248}" name="Seansų sk. _x000a_(Show count)" dataDxfId="96" totalsRowDxfId="95"/>
    <tableColumn id="9" xr3:uid="{E5006044-4661-4321-8421-220C76ED5B8E}" name="Lankomumo vid._x000a_(Average ADM)" dataDxfId="94" totalsRowDxfId="93">
      <calculatedColumnFormula>G3/H3</calculatedColumnFormula>
    </tableColumn>
    <tableColumn id="10" xr3:uid="{59D65F55-D69C-4548-A433-CABA18BAA4C2}" name="Kopijų sk. _x000a_(DCO count)" dataDxfId="92" totalsRowDxfId="91"/>
    <tableColumn id="11" xr3:uid="{7F9F61B3-1C74-4E95-942D-6BFB869A24CF}" name="Rodymo savaitė_x000a_(Week on screen)" dataDxfId="90" totalsRowDxfId="89"/>
    <tableColumn id="12" xr3:uid="{23079B4C-5B3F-4A77-8124-B75258049C7C}" name="Bendros pajamos _x000a_(Total GBO)" dataDxfId="88" totalsRowDxfId="87"/>
    <tableColumn id="13" xr3:uid="{E6B784B2-A989-4D14-B2E3-D35400D82F50}" name="Bendras žiūrovų sk._x000a_(Total ADM)" dataDxfId="86" totalsRowDxfId="85"/>
    <tableColumn id="14" xr3:uid="{BFEB2F78-B677-411B-AA50-BD77C0298AF2}" name="Premjeros data _x000a_(Release date)" dataDxfId="84" totalsRowDxfId="83"/>
    <tableColumn id="15" xr3:uid="{F7F5E1BC-A0FF-4486-8102-3AEC81DDFEDE}" name="Platintojas _x000a_(Distributor)" totalsRowLabel=" " dataDxfId="82" totalsRowDxfId="81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5" totalsRowCount="1" headerRowDxfId="80" dataDxfId="78" totalsRowDxfId="77" headerRowBorderDxfId="79">
  <autoFilter ref="A2:O34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4">
    <sortCondition descending="1" ref="D3:D34"/>
  </sortState>
  <tableColumns count="15">
    <tableColumn id="1" xr3:uid="{93EC8040-391C-4B64-803B-946594B6B7F7}" name="#" dataDxfId="76" totalsRowDxfId="75"/>
    <tableColumn id="2" xr3:uid="{D6AA89DD-F402-49ED-B2CA-B45ED30EB6A8}" name="#_x000a_LW" dataDxfId="74" totalsRowDxfId="73"/>
    <tableColumn id="3" xr3:uid="{8524161D-F780-40E6-96D9-D46D84D91E1F}" name="Filmas _x000a_(Movie)" totalsRowLabel="Total (32)" dataDxfId="72" totalsRowDxfId="71"/>
    <tableColumn id="4" xr3:uid="{898DAD4F-B56E-4B96-9BAF-7609A0041E01}" name="Pajamos _x000a_(GBO)" totalsRowFunction="sum" dataDxfId="70" totalsRowDxfId="69"/>
    <tableColumn id="5" xr3:uid="{C59F2D4C-5823-45F4-9D98-114FFD01A927}" name="Pajamos _x000a_praeita sav._x000a_(GBO LW)" totalsRowLabel="1 073 119 €" dataDxfId="68" totalsRowDxfId="67"/>
    <tableColumn id="6" xr3:uid="{F957FCE3-B2E4-448E-8740-03D906BC5EB7}" name="Pakitimas_x000a_(Change)" totalsRowFunction="custom" dataDxfId="66" totalsRowDxfId="65">
      <calculatedColumnFormula>(D3-E3)/E3</calculatedColumnFormula>
      <totalsRowFormula>(D35-E35)/E35</totalsRowFormula>
    </tableColumn>
    <tableColumn id="7" xr3:uid="{45DD8E99-004C-4D9C-979D-6F515FFFFB92}" name="Žiūrovų sk. _x000a_(ADM)" totalsRowFunction="sum" dataDxfId="64" totalsRowDxfId="63"/>
    <tableColumn id="8" xr3:uid="{2BB64C16-9186-4C4A-A0C9-08323CEFC402}" name="Seansų sk. _x000a_(Show count)" dataDxfId="62" totalsRowDxfId="61"/>
    <tableColumn id="9" xr3:uid="{F6C07FA5-1C03-4357-A44D-0B81FC66E2AF}" name="Lankomumo vid._x000a_(Average ADM)" dataDxfId="60" totalsRowDxfId="59">
      <calculatedColumnFormula>G3/H3</calculatedColumnFormula>
    </tableColumn>
    <tableColumn id="10" xr3:uid="{A3E561A1-4C0E-457E-84AA-349FD64794AE}" name="Kopijų sk. _x000a_(DCO count)" dataDxfId="58" totalsRowDxfId="57"/>
    <tableColumn id="11" xr3:uid="{E20BF4A7-9048-401E-A6FA-983414B01ED2}" name="Rodymo savaitė_x000a_(Week on screen)" dataDxfId="56" totalsRowDxfId="55"/>
    <tableColumn id="12" xr3:uid="{67BC01BA-5CB2-41D3-AB69-350EFF0FD930}" name="Bendros pajamos _x000a_(Total GBO)" dataDxfId="54" totalsRowDxfId="53"/>
    <tableColumn id="13" xr3:uid="{37483393-9FD8-4B34-8B9D-DE79FEFE93B2}" name="Bendras žiūrovų sk._x000a_(Total ADM)" dataDxfId="52" totalsRowDxfId="51"/>
    <tableColumn id="14" xr3:uid="{EADF24B6-15DA-48EA-B223-A587598EEB24}" name="Premjeros data _x000a_(Release date)" dataDxfId="50" totalsRowDxfId="49"/>
    <tableColumn id="15" xr3:uid="{5103FA11-CF5D-49EC-A2A1-D131ABB2109C}" name="Platintojas _x000a_(Distributor)" totalsRowLabel=" " dataDxfId="48" totalsRowDxfId="47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DB8FE02-C458-4337-A2ED-07A08A8CA196}" name="Table1324657891011" displayName="Table1324657891011" ref="A2:O31" totalsRowCount="1" headerRowDxfId="386" dataDxfId="384" totalsRowDxfId="383" headerRowBorderDxfId="385">
  <autoFilter ref="A2:O30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0">
    <sortCondition descending="1" ref="D3:D30"/>
  </sortState>
  <tableColumns count="15">
    <tableColumn id="1" xr3:uid="{B608AAE3-7F76-468D-BE80-82071D4B8F77}" name="#" dataDxfId="382" totalsRowDxfId="381"/>
    <tableColumn id="2" xr3:uid="{05BC01E5-9C2C-40F6-BF4B-3D95E495252E}" name="#_x000a_LW" dataDxfId="380" totalsRowDxfId="379"/>
    <tableColumn id="3" xr3:uid="{A22AD017-4540-4C34-8CD7-81C889004909}" name="Filmas _x000a_(Movie)" totalsRowLabel="Total (28)" dataDxfId="378" totalsRowDxfId="377"/>
    <tableColumn id="4" xr3:uid="{C3DC7208-0BC3-4ABD-9293-88A92B4E68F0}" name="Pajamos _x000a_(GBO)" totalsRowFunction="sum" dataDxfId="376" totalsRowDxfId="375"/>
    <tableColumn id="5" xr3:uid="{A66999FE-E62A-4364-B0CA-AF54D1FF276B}" name="Pajamos _x000a_praeita sav._x000a_(GBO LW)" totalsRowLabel="446 247 €" dataDxfId="374" totalsRowDxfId="373"/>
    <tableColumn id="6" xr3:uid="{317247A9-5035-4DC1-83E1-5EF62685E746}" name="Pakitimas_x000a_(Change)" totalsRowFunction="custom" dataDxfId="372" totalsRowDxfId="371">
      <calculatedColumnFormula>(D3-E3)/E3</calculatedColumnFormula>
      <totalsRowFormula>(D31-E31)/E31</totalsRowFormula>
    </tableColumn>
    <tableColumn id="7" xr3:uid="{E4F6D96D-FDE9-47B3-8583-AA04FA17AC60}" name="Žiūrovų sk. _x000a_(ADM)" totalsRowFunction="sum" dataDxfId="370" totalsRowDxfId="369"/>
    <tableColumn id="8" xr3:uid="{BB001BC3-C442-4BCF-AB51-7BD1DC9F0716}" name="Seansų sk. _x000a_(Show count)" dataDxfId="368" totalsRowDxfId="367"/>
    <tableColumn id="9" xr3:uid="{E56A5C62-CF13-4472-AE1C-F9E8AC254AE5}" name="Lankomumo vid._x000a_(Average ADM)" dataDxfId="366" totalsRowDxfId="365">
      <calculatedColumnFormula>G3/H3</calculatedColumnFormula>
    </tableColumn>
    <tableColumn id="10" xr3:uid="{4F6C756D-D93F-44ED-9A76-533ECB3DF6A7}" name="Kopijų sk. _x000a_(DCO count)" dataDxfId="364" totalsRowDxfId="363"/>
    <tableColumn id="11" xr3:uid="{D16D4A92-7CD3-4AA8-A354-A801BD60FBA6}" name="Rodymo savaitė_x000a_(Week on screen)" dataDxfId="362" totalsRowDxfId="361"/>
    <tableColumn id="12" xr3:uid="{AE001219-EF2A-47ED-A7B8-0AEE3665B6CC}" name="Bendros pajamos _x000a_(Total GBO)" dataDxfId="360" totalsRowDxfId="359"/>
    <tableColumn id="13" xr3:uid="{288FD8A7-9904-4432-9489-9817EC5D1DC5}" name="Bendras žiūrovų sk._x000a_(Total ADM)" dataDxfId="358" totalsRowDxfId="357"/>
    <tableColumn id="14" xr3:uid="{B15B3EDB-52FB-4C81-9DCA-B00A42994F56}" name="Premjeros data _x000a_(Release date)" dataDxfId="356" totalsRowDxfId="355"/>
    <tableColumn id="15" xr3:uid="{6643B45C-E417-4482-8A7C-E4519E8A6607}" name="Platintojas _x000a_(Distributor)" totalsRowLabel=" " dataDxfId="354" totalsRowDxfId="353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F55010D-B818-4D0F-9F91-BBB95C7336A0}" name="Table13246578910" displayName="Table13246578910" ref="A2:O43" totalsRowCount="1" headerRowDxfId="352" dataDxfId="350" totalsRowDxfId="349" headerRowBorderDxfId="351">
  <autoFilter ref="A2:O4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2">
    <sortCondition descending="1" ref="D3:D42"/>
  </sortState>
  <tableColumns count="15">
    <tableColumn id="1" xr3:uid="{C421DDA6-2D5F-4F84-AD06-E0CDFF63D0CD}" name="#" dataDxfId="348" totalsRowDxfId="347"/>
    <tableColumn id="2" xr3:uid="{68C53889-A2EA-413D-9D25-B87C144B3622}" name="#_x000a_LW" dataDxfId="346" totalsRowDxfId="345"/>
    <tableColumn id="3" xr3:uid="{B0C91EEC-3E14-4C49-A650-41DCE3C7D48C}" name="Filmas _x000a_(Movie)" totalsRowLabel="Total (40)" dataDxfId="344" totalsRowDxfId="343"/>
    <tableColumn id="4" xr3:uid="{5462691C-4465-4496-8439-BD5BB24D1C9F}" name="Pajamos _x000a_(GBO)" totalsRowFunction="sum" dataDxfId="342" totalsRowDxfId="341"/>
    <tableColumn id="5" xr3:uid="{1C3A34B3-3549-4D0A-8761-7A11FE2284E2}" name="Pajamos _x000a_praeita sav._x000a_(GBO LW)" totalsRowLabel="645 945 €" dataDxfId="340" totalsRowDxfId="339"/>
    <tableColumn id="6" xr3:uid="{1654EF18-AE62-4910-A3F8-09439756F322}" name="Pakitimas_x000a_(Change)" totalsRowFunction="custom" dataDxfId="338" totalsRowDxfId="337">
      <calculatedColumnFormula>(D3-E3)/E3</calculatedColumnFormula>
      <totalsRowFormula>(D43-E43)/E43</totalsRowFormula>
    </tableColumn>
    <tableColumn id="7" xr3:uid="{0877025F-7E7E-4ADE-9BE3-07464C20DA48}" name="Žiūrovų sk. _x000a_(ADM)" totalsRowFunction="sum" dataDxfId="336" totalsRowDxfId="335"/>
    <tableColumn id="8" xr3:uid="{FFAAF82B-4892-4CE6-A576-C2D1879E45A4}" name="Seansų sk. _x000a_(Show count)" dataDxfId="334" totalsRowDxfId="333"/>
    <tableColumn id="9" xr3:uid="{61D31F2F-AA54-434F-8C55-B29AE3D94CC2}" name="Lankomumo vid._x000a_(Average ADM)" dataDxfId="332" totalsRowDxfId="331">
      <calculatedColumnFormula>G3/H3</calculatedColumnFormula>
    </tableColumn>
    <tableColumn id="10" xr3:uid="{80E251B7-5A86-4C31-9AC5-6C1EC48FF88E}" name="Kopijų sk. _x000a_(DCO count)" dataDxfId="330" totalsRowDxfId="329"/>
    <tableColumn id="11" xr3:uid="{02EAF8DC-D95C-4D06-A765-5FDB5CDCBC9B}" name="Rodymo savaitė_x000a_(Week on screen)" dataDxfId="328" totalsRowDxfId="327"/>
    <tableColumn id="12" xr3:uid="{AAA9BB46-C2BE-468E-BE33-9F0DBA7E4A51}" name="Bendros pajamos _x000a_(Total GBO)" dataDxfId="326" totalsRowDxfId="325"/>
    <tableColumn id="13" xr3:uid="{D50DEDFE-95E1-4F0B-8FA7-A5BBBD798B8C}" name="Bendras žiūrovų sk._x000a_(Total ADM)" dataDxfId="324" totalsRowDxfId="323"/>
    <tableColumn id="14" xr3:uid="{FFBA21F4-D64C-4FD8-AE8C-F4C56A0F5AA7}" name="Premjeros data _x000a_(Release date)" dataDxfId="322" totalsRowDxfId="321"/>
    <tableColumn id="15" xr3:uid="{603DE50C-9A6C-4A93-9E42-AE3CA87B62C2}" name="Platintojas _x000a_(Distributor)" totalsRowLabel=" " dataDxfId="320" totalsRowDxfId="319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FEF47FF-5010-4E68-9CE1-767EDEC9D62E}" name="Table132465789" displayName="Table132465789" ref="A2:O47" totalsRowCount="1" headerRowDxfId="318" dataDxfId="316" totalsRowDxfId="315" headerRowBorderDxfId="317">
  <autoFilter ref="A2:O4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6">
    <sortCondition descending="1" ref="D3:D46"/>
  </sortState>
  <tableColumns count="15">
    <tableColumn id="1" xr3:uid="{C0562C02-1893-4188-986A-A85A8AEC60F8}" name="#" dataDxfId="314" totalsRowDxfId="313"/>
    <tableColumn id="2" xr3:uid="{5660ADB5-B767-446C-B7FA-6FD37DDE9C2B}" name="#_x000a_LW" dataDxfId="312" totalsRowDxfId="311"/>
    <tableColumn id="3" xr3:uid="{739C51CE-FBB7-4945-A6BB-874CCC6DA473}" name="Filmas _x000a_(Movie)" totalsRowLabel="Total (44)" dataDxfId="310" totalsRowDxfId="309"/>
    <tableColumn id="4" xr3:uid="{E3B46AD4-A143-46E5-96BB-FFE7E7CBEF9B}" name="Pajamos _x000a_(GBO)" totalsRowFunction="sum" dataDxfId="308" totalsRowDxfId="307"/>
    <tableColumn id="5" xr3:uid="{DCED38E7-6BFC-4D45-8BC7-70E7E2E25004}" name="Pajamos _x000a_praeita sav._x000a_(GBO LW)" totalsRowLabel="1 024 937 €" dataDxfId="306" totalsRowDxfId="305"/>
    <tableColumn id="6" xr3:uid="{77B97B94-9A8E-4429-A532-786C6C711E2D}" name="Pakitimas_x000a_(Change)" totalsRowFunction="custom" dataDxfId="304" totalsRowDxfId="303">
      <calculatedColumnFormula>(D3-E3)/E3</calculatedColumnFormula>
      <totalsRowFormula>(D47-E47)/E47</totalsRowFormula>
    </tableColumn>
    <tableColumn id="7" xr3:uid="{F1A9E196-2B00-4D7C-9085-73135C739D3B}" name="Žiūrovų sk. _x000a_(ADM)" totalsRowFunction="sum" dataDxfId="302" totalsRowDxfId="301"/>
    <tableColumn id="8" xr3:uid="{131980DB-02E6-4323-99E2-49A48B0893E4}" name="Seansų sk. _x000a_(Show count)" dataDxfId="300" totalsRowDxfId="299"/>
    <tableColumn id="9" xr3:uid="{3FDFAB9B-3163-4451-B5F8-DD65F41F464F}" name="Lankomumo vid._x000a_(Average ADM)" dataDxfId="298" totalsRowDxfId="297">
      <calculatedColumnFormula>G3/H3</calculatedColumnFormula>
    </tableColumn>
    <tableColumn id="10" xr3:uid="{C24C74E6-FA30-4F7C-946B-3AE17D287540}" name="Kopijų sk. _x000a_(DCO count)" dataDxfId="296" totalsRowDxfId="295"/>
    <tableColumn id="11" xr3:uid="{CC6F6B4E-05C8-4769-B9FB-0571CD5F230E}" name="Rodymo savaitė_x000a_(Week on screen)" dataDxfId="294" totalsRowDxfId="293"/>
    <tableColumn id="12" xr3:uid="{7AF33F85-CE46-4DB0-893D-AB7B33E7BC69}" name="Bendros pajamos _x000a_(Total GBO)" dataDxfId="292" totalsRowDxfId="291"/>
    <tableColumn id="13" xr3:uid="{CD1B3169-D1C7-466F-B6D6-B16D0AB39CB5}" name="Bendras žiūrovų sk._x000a_(Total ADM)" dataDxfId="290" totalsRowDxfId="289"/>
    <tableColumn id="14" xr3:uid="{3921D825-DED6-433A-9D6A-7E71E06B5442}" name="Premjeros data _x000a_(Release date)" dataDxfId="288" totalsRowDxfId="287"/>
    <tableColumn id="15" xr3:uid="{E800EB72-59BC-45A9-BC83-67BA80435F36}" name="Platintojas _x000a_(Distributor)" totalsRowLabel=" " dataDxfId="286" totalsRowDxfId="285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2C0A127-28A4-4706-9DFC-385ED8A3E421}" name="Table13246578" displayName="Table13246578" ref="A2:O40" totalsRowCount="1" headerRowDxfId="284" dataDxfId="282" totalsRowDxfId="281" headerRowBorderDxfId="283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196FBC2E-47B9-4CA7-B904-FBE45AE3BBEC}" name="#" dataDxfId="280" totalsRowDxfId="279"/>
    <tableColumn id="2" xr3:uid="{9D53859F-DDEB-4A75-B682-739E26556269}" name="#_x000a_LW" dataDxfId="278" totalsRowDxfId="277"/>
    <tableColumn id="3" xr3:uid="{29967681-DD19-4ECF-95D6-91C6377C560A}" name="Filmas _x000a_(Movie)" totalsRowLabel="Total (37)" dataDxfId="276" totalsRowDxfId="275"/>
    <tableColumn id="4" xr3:uid="{8B9A8DB6-313C-4BF3-A709-08951E99062F}" name="Pajamos _x000a_(GBO)" totalsRowFunction="sum" dataDxfId="274" totalsRowDxfId="273"/>
    <tableColumn id="5" xr3:uid="{CF3A3735-A5ED-4BA1-B237-DD528CAE4BBA}" name="Pajamos _x000a_praeita sav._x000a_(GBO LW)" totalsRowLabel="720 519 €" dataDxfId="272" totalsRowDxfId="271"/>
    <tableColumn id="6" xr3:uid="{0D31D7BF-2BCA-4A81-81A3-0BFC894F639B}" name="Pakitimas_x000a_(Change)" totalsRowFunction="custom" dataDxfId="270" totalsRowDxfId="269">
      <calculatedColumnFormula>(D3-E3)/E3</calculatedColumnFormula>
      <totalsRowFormula>(D40-E40)/E40</totalsRowFormula>
    </tableColumn>
    <tableColumn id="7" xr3:uid="{8C4943BE-FA39-4540-85B5-B1CE6F6D2A48}" name="Žiūrovų sk. _x000a_(ADM)" totalsRowFunction="sum" dataDxfId="268" totalsRowDxfId="267"/>
    <tableColumn id="8" xr3:uid="{1DD09AAC-61D8-4EB6-AEE8-D5D7D48C5581}" name="Seansų sk. _x000a_(Show count)" dataDxfId="266" totalsRowDxfId="265"/>
    <tableColumn id="9" xr3:uid="{4EF59B7A-7621-4FCC-8B6D-F4A4DFF083D7}" name="Lankomumo vid._x000a_(Average ADM)" dataDxfId="264" totalsRowDxfId="263">
      <calculatedColumnFormula>G3/H3</calculatedColumnFormula>
    </tableColumn>
    <tableColumn id="10" xr3:uid="{E3502E09-B061-4304-8904-13549B12C14D}" name="Kopijų sk. _x000a_(DCO count)" dataDxfId="262" totalsRowDxfId="261"/>
    <tableColumn id="11" xr3:uid="{A74E1516-4A18-4848-B469-ECAF42B5ECB5}" name="Rodymo savaitė_x000a_(Week on screen)" dataDxfId="260" totalsRowDxfId="259"/>
    <tableColumn id="12" xr3:uid="{6E303CBF-0E96-4F7C-8450-945330FDB9DA}" name="Bendros pajamos _x000a_(Total GBO)" dataDxfId="258" totalsRowDxfId="257"/>
    <tableColumn id="13" xr3:uid="{A25A0BFA-354A-4971-84D2-17C64A597E63}" name="Bendras žiūrovų sk._x000a_(Total ADM)" dataDxfId="256" totalsRowDxfId="255"/>
    <tableColumn id="14" xr3:uid="{FBA164E4-2357-499C-AF28-42DE1D525EA4}" name="Premjeros data _x000a_(Release date)" dataDxfId="254" totalsRowDxfId="253"/>
    <tableColumn id="15" xr3:uid="{C27815D9-D479-4B34-BCA0-747D56DB6821}" name="Platintojas _x000a_(Distributor)" totalsRowLabel=" " dataDxfId="252" totalsRowDxfId="251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8CDF04-95D4-48AF-8C3B-D7402613A945}" name="Table1324657" displayName="Table1324657" ref="A2:O40" totalsRowCount="1" headerRowDxfId="250" dataDxfId="248" totalsRowDxfId="247" headerRowBorderDxfId="249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A983F417-2E35-410E-8832-6E45E92D4981}" name="#" dataDxfId="246" totalsRowDxfId="245"/>
    <tableColumn id="2" xr3:uid="{C19C7534-3BDB-4BAF-AD9E-D5DC63036DD9}" name="#_x000a_LW" dataDxfId="244" totalsRowDxfId="243"/>
    <tableColumn id="3" xr3:uid="{3BAF4C76-F99B-4D50-9AD4-A102B14B6042}" name="Filmas _x000a_(Movie)" totalsRowLabel="Total (37)" dataDxfId="242" totalsRowDxfId="241"/>
    <tableColumn id="4" xr3:uid="{62BCBFEE-294A-4C05-BDFA-9099F2D41331}" name="Pajamos _x000a_(GBO)" totalsRowFunction="sum" dataDxfId="240" totalsRowDxfId="239"/>
    <tableColumn id="5" xr3:uid="{83579274-B85F-485F-9676-EA4602EAC05F}" name="Pajamos _x000a_praeita sav._x000a_(GBO LW)" totalsRowLabel="911 622 €" dataDxfId="238" totalsRowDxfId="237"/>
    <tableColumn id="6" xr3:uid="{EFFFFCD1-C33A-40A1-9E98-858011FB2C4E}" name="Pakitimas_x000a_(Change)" totalsRowFunction="custom" dataDxfId="236" totalsRowDxfId="235">
      <calculatedColumnFormula>(D3-E3)/E3</calculatedColumnFormula>
      <totalsRowFormula>(D40-E40)/E40</totalsRowFormula>
    </tableColumn>
    <tableColumn id="7" xr3:uid="{155E53A8-5E4F-4EDA-BF02-098B2C57E38B}" name="Žiūrovų sk. _x000a_(ADM)" totalsRowFunction="sum" dataDxfId="234" totalsRowDxfId="233"/>
    <tableColumn id="8" xr3:uid="{58DB951E-694E-42A6-9204-90B43B92C17F}" name="Seansų sk. _x000a_(Show count)" dataDxfId="232" totalsRowDxfId="231"/>
    <tableColumn id="9" xr3:uid="{128B2B53-72FF-4905-9BB3-FD8093F3E1E3}" name="Lankomumo vid._x000a_(Average ADM)" dataDxfId="230" totalsRowDxfId="229">
      <calculatedColumnFormula>G3/H3</calculatedColumnFormula>
    </tableColumn>
    <tableColumn id="10" xr3:uid="{684E20FA-BB8B-4281-A465-A4AF1BB70DF4}" name="Kopijų sk. _x000a_(DCO count)" dataDxfId="228" totalsRowDxfId="227"/>
    <tableColumn id="11" xr3:uid="{5B579622-8091-4375-9A32-AB84658D9150}" name="Rodymo savaitė_x000a_(Week on screen)" dataDxfId="226" totalsRowDxfId="225"/>
    <tableColumn id="12" xr3:uid="{1EAE118E-87A6-4E26-B9DA-DCBB3EDF5459}" name="Bendros pajamos _x000a_(Total GBO)" dataDxfId="224" totalsRowDxfId="223"/>
    <tableColumn id="13" xr3:uid="{4FD57628-3FF4-4FC6-8445-BCDE2ACE8AEB}" name="Bendras žiūrovų sk._x000a_(Total ADM)" dataDxfId="222" totalsRowDxfId="221"/>
    <tableColumn id="14" xr3:uid="{D7A469BE-26D9-43D5-B15F-ACA32E5CFC72}" name="Premjeros data _x000a_(Release date)" dataDxfId="220" totalsRowDxfId="219"/>
    <tableColumn id="15" xr3:uid="{203D81E3-B5D4-453C-8697-A5D7FA551F7C}" name="Platintojas _x000a_(Distributor)" totalsRowLabel=" " dataDxfId="218" totalsRowDxfId="217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796BE7-F5F0-4A4A-9052-65FCFF9923F0}" name="Table132465" displayName="Table132465" ref="A2:O39" totalsRowCount="1" headerRowDxfId="216" dataDxfId="214" totalsRowDxfId="213" headerRowBorderDxfId="215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62C0761-EB55-4F45-AF70-851040F7959D}" name="#" dataDxfId="212" totalsRowDxfId="211"/>
    <tableColumn id="2" xr3:uid="{EF7EB981-8520-44AD-9AF1-11D515678E7B}" name="#_x000a_LW" dataDxfId="210" totalsRowDxfId="209"/>
    <tableColumn id="3" xr3:uid="{B33F19F4-8978-4DEE-8320-1891FE420F37}" name="Filmas _x000a_(Movie)" totalsRowLabel="Total (36)" dataDxfId="208" totalsRowDxfId="207"/>
    <tableColumn id="4" xr3:uid="{B257EA9D-F60D-4593-B070-542C30D8F393}" name="Pajamos _x000a_(GBO)" totalsRowFunction="sum" dataDxfId="206" totalsRowDxfId="205"/>
    <tableColumn id="5" xr3:uid="{887EBA4F-67DF-44CC-8883-70F816C6EA69}" name="Pajamos _x000a_praeita sav._x000a_(GBO LW)" totalsRowLabel="924 659 €" dataDxfId="204" totalsRowDxfId="203"/>
    <tableColumn id="6" xr3:uid="{B9117B2C-1BFB-4F72-9EB5-B25B52ED1D47}" name="Pakitimas_x000a_(Change)" totalsRowFunction="custom" dataDxfId="202" totalsRowDxfId="201">
      <calculatedColumnFormula>(D3-E3)/E3</calculatedColumnFormula>
      <totalsRowFormula>(D39-E39)/E39</totalsRowFormula>
    </tableColumn>
    <tableColumn id="7" xr3:uid="{2F2A5790-71A6-4A4C-94D7-C8966FEE0F9D}" name="Žiūrovų sk. _x000a_(ADM)" totalsRowFunction="sum" dataDxfId="200" totalsRowDxfId="199"/>
    <tableColumn id="8" xr3:uid="{0321D07A-675A-44D6-BAB4-963AD97E969E}" name="Seansų sk. _x000a_(Show count)" dataDxfId="198" totalsRowDxfId="197"/>
    <tableColumn id="9" xr3:uid="{FDDCD191-911B-41BB-8B0C-B696CF0D07C9}" name="Lankomumo vid._x000a_(Average ADM)" dataDxfId="196" totalsRowDxfId="195">
      <calculatedColumnFormula>G3/H3</calculatedColumnFormula>
    </tableColumn>
    <tableColumn id="10" xr3:uid="{889B81A5-2B09-4077-9BED-C70B0D67FF98}" name="Kopijų sk. _x000a_(DCO count)" dataDxfId="194" totalsRowDxfId="193"/>
    <tableColumn id="11" xr3:uid="{7EE3374B-A6F2-421A-ABE4-383CFA118240}" name="Rodymo savaitė_x000a_(Week on screen)" dataDxfId="192" totalsRowDxfId="191"/>
    <tableColumn id="12" xr3:uid="{9105074D-170D-4B8D-93E1-D7191ED4F78B}" name="Bendros pajamos _x000a_(Total GBO)" dataDxfId="190" totalsRowDxfId="189"/>
    <tableColumn id="13" xr3:uid="{AAFEF6A7-483E-4893-9AFC-53AF7857AAFA}" name="Bendras žiūrovų sk._x000a_(Total ADM)" dataDxfId="188" totalsRowDxfId="187"/>
    <tableColumn id="14" xr3:uid="{85BA89B3-57FA-4EFF-B63D-BCFC15DCEDC2}" name="Premjeros data _x000a_(Release date)" dataDxfId="186" totalsRowDxfId="185"/>
    <tableColumn id="15" xr3:uid="{E54CF80A-CC82-4E8B-A3B9-C75C5762232B}" name="Platintojas _x000a_(Distributor)" totalsRowLabel=" " dataDxfId="184" totalsRowDxfId="183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3CA46A-2D25-49E4-BF52-46A931578B72}" name="Table13246" displayName="Table13246" ref="A2:O37" totalsRowCount="1" headerRowDxfId="182" dataDxfId="180" totalsRowDxfId="179" headerRowBorderDxfId="181">
  <autoFilter ref="A2:O3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6">
    <sortCondition descending="1" ref="D3:D36"/>
  </sortState>
  <tableColumns count="15">
    <tableColumn id="1" xr3:uid="{AC9A4429-F608-4D5C-BDE3-160A0CF61E69}" name="#" dataDxfId="178" totalsRowDxfId="177"/>
    <tableColumn id="2" xr3:uid="{6B96B2D1-2AAE-4723-A295-400095C58176}" name="#_x000a_LW" dataDxfId="176" totalsRowDxfId="175"/>
    <tableColumn id="3" xr3:uid="{92BE7680-5540-4F01-B842-7BB8B4DC4740}" name="Filmas _x000a_(Movie)" totalsRowLabel="Total (34)" dataDxfId="174" totalsRowDxfId="173"/>
    <tableColumn id="4" xr3:uid="{7553C2D5-F6E0-434C-B6A8-2B01F36CDDCE}" name="Pajamos _x000a_(GBO)" totalsRowFunction="sum" dataDxfId="172" totalsRowDxfId="171"/>
    <tableColumn id="5" xr3:uid="{F9621DA3-8116-4A9A-A9FB-7490959F5705}" name="Pajamos _x000a_praeita sav._x000a_(GBO LW)" totalsRowLabel="651 947 €" dataDxfId="170" totalsRowDxfId="169"/>
    <tableColumn id="6" xr3:uid="{E526AF71-A66C-4779-AC59-1A39538CF33F}" name="Pakitimas_x000a_(Change)" totalsRowFunction="custom" dataDxfId="168" totalsRowDxfId="167">
      <calculatedColumnFormula>(D3-E3)/E3</calculatedColumnFormula>
      <totalsRowFormula>(D37-E37)/E37</totalsRowFormula>
    </tableColumn>
    <tableColumn id="7" xr3:uid="{1FF9BF2B-B7E0-45E2-A7D2-0B884C3FC36D}" name="Žiūrovų sk. _x000a_(ADM)" totalsRowFunction="sum" dataDxfId="166" totalsRowDxfId="165"/>
    <tableColumn id="8" xr3:uid="{BF8124B1-5A66-4B8D-890C-C640B0BE95A2}" name="Seansų sk. _x000a_(Show count)" dataDxfId="164" totalsRowDxfId="163"/>
    <tableColumn id="9" xr3:uid="{88905A34-3310-420E-A2CB-4A8E60922C35}" name="Lankomumo vid._x000a_(Average ADM)" dataDxfId="162" totalsRowDxfId="161">
      <calculatedColumnFormula>G3/H3</calculatedColumnFormula>
    </tableColumn>
    <tableColumn id="10" xr3:uid="{776BCDF8-A8DE-475D-B96E-52CA4A3C72AE}" name="Kopijų sk. _x000a_(DCO count)" dataDxfId="160" totalsRowDxfId="159"/>
    <tableColumn id="11" xr3:uid="{ABC0FEDA-ACA1-466C-8EC2-FB04F48A5509}" name="Rodymo savaitė_x000a_(Week on screen)" dataDxfId="158" totalsRowDxfId="157"/>
    <tableColumn id="12" xr3:uid="{6E4372F4-6968-4D3D-AD72-09665C612A16}" name="Bendros pajamos _x000a_(Total GBO)" dataDxfId="156" totalsRowDxfId="155"/>
    <tableColumn id="13" xr3:uid="{779CEF0B-CEBE-4EDE-980E-A574AE492384}" name="Bendras žiūrovų sk._x000a_(Total ADM)" dataDxfId="154" totalsRowDxfId="153"/>
    <tableColumn id="14" xr3:uid="{8236D61B-A748-4703-8794-EDF8EFB5B07B}" name="Premjeros data _x000a_(Release date)" dataDxfId="152" totalsRowDxfId="151"/>
    <tableColumn id="15" xr3:uid="{E73A918B-7B0C-4DDE-9BD5-24209C8D60FE}" name="Platintojas _x000a_(Distributor)" totalsRowLabel=" " dataDxfId="150" totalsRowDxfId="149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8AAE5D-5C8B-4388-8C91-4F29CC681F76}" name="Table1324" displayName="Table1324" ref="A2:O36" totalsRowCount="1" headerRowDxfId="148" dataDxfId="146" totalsRowDxfId="145" headerRowBorderDxfId="147">
  <autoFilter ref="A2:O35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5">
    <sortCondition descending="1" ref="D3:D35"/>
  </sortState>
  <tableColumns count="15">
    <tableColumn id="1" xr3:uid="{D023D2EE-F8D2-4C41-ABAE-7F8847DC6E42}" name="#" dataDxfId="144" totalsRowDxfId="143"/>
    <tableColumn id="2" xr3:uid="{C145DFBE-7287-4C97-8157-CEF7A93FC273}" name="#_x000a_LW" dataDxfId="142" totalsRowDxfId="141"/>
    <tableColumn id="3" xr3:uid="{54A96FE2-F040-4F48-B291-FC0DFE9643CB}" name="Filmas _x000a_(Movie)" totalsRowLabel="Total (33)" dataDxfId="140" totalsRowDxfId="139"/>
    <tableColumn id="4" xr3:uid="{3D662908-0627-4AF8-A9C3-852CF8F8A3D7}" name="Pajamos _x000a_(GBO)" totalsRowFunction="sum" dataDxfId="138" totalsRowDxfId="137"/>
    <tableColumn id="5" xr3:uid="{3209152C-8FB4-4576-9D24-40A23A94A1AD}" name="Pajamos _x000a_praeita sav._x000a_(GBO LW)" totalsRowLabel="617 096 €" dataDxfId="136" totalsRowDxfId="135"/>
    <tableColumn id="6" xr3:uid="{EA33DBB1-FDE2-4C29-9675-BC166BD99BF0}" name="Pakitimas_x000a_(Change)" totalsRowFunction="custom" dataDxfId="134" totalsRowDxfId="133">
      <calculatedColumnFormula>(D3-E3)/E3</calculatedColumnFormula>
      <totalsRowFormula>(D36-E36)/E36</totalsRowFormula>
    </tableColumn>
    <tableColumn id="7" xr3:uid="{9C2B5FC1-6496-498D-A713-1B954D116D10}" name="Žiūrovų sk. _x000a_(ADM)" totalsRowFunction="sum" dataDxfId="132" totalsRowDxfId="131"/>
    <tableColumn id="8" xr3:uid="{03DF5EFE-7CBE-473A-8D5B-3DE9756A05C7}" name="Seansų sk. _x000a_(Show count)" dataDxfId="130" totalsRowDxfId="129"/>
    <tableColumn id="9" xr3:uid="{D5686A4C-0894-498C-A572-8C359EE45261}" name="Lankomumo vid._x000a_(Average ADM)" dataDxfId="128" totalsRowDxfId="127">
      <calculatedColumnFormula>G3/H3</calculatedColumnFormula>
    </tableColumn>
    <tableColumn id="10" xr3:uid="{FF0D1849-A50B-4F62-B492-78557CF8A177}" name="Kopijų sk. _x000a_(DCO count)" dataDxfId="126" totalsRowDxfId="125"/>
    <tableColumn id="11" xr3:uid="{D7AF57B5-CFFA-425B-BCDF-E6EC53C6E34B}" name="Rodymo savaitė_x000a_(Week on screen)" dataDxfId="124" totalsRowDxfId="123"/>
    <tableColumn id="12" xr3:uid="{59F738A3-E1F3-4F92-887E-B48F7527A280}" name="Bendros pajamos _x000a_(Total GBO)" dataDxfId="122" totalsRowDxfId="121"/>
    <tableColumn id="13" xr3:uid="{18C9CDCD-53FE-447E-80A0-AB9ACE4E2B68}" name="Bendras žiūrovų sk._x000a_(Total ADM)" dataDxfId="120" totalsRowDxfId="119"/>
    <tableColumn id="14" xr3:uid="{279F8F18-22BD-4FEC-9E8E-9747FEAE6F92}" name="Premjeros data _x000a_(Release date)" dataDxfId="118" totalsRowDxfId="117"/>
    <tableColumn id="15" xr3:uid="{9798F3EE-2D4A-4DA4-B7D8-A6296CD73115}" name="Platintojas _x000a_(Distributor)" totalsRowLabel=" " dataDxfId="116" totalsRowDxfId="115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25-03-14T13:25:07.40" personId="{DD5CEB3F-9F2E-459C-B974-EACCE321083E}" id="{5093C595-81EE-47EB-982C-40A804035765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0" dT="2025-02-28T12:48:16.83" personId="{DD5CEB3F-9F2E-459C-B974-EACCE321083E}" id="{296B55B4-0F2B-4F40-BF0E-18E8E12000BE}">
    <text>Edukacinis seansas</text>
  </threadedComment>
  <threadedComment ref="C44" dT="2025-02-28T12:45:24.40" personId="{DD5CEB3F-9F2E-459C-B974-EACCE321083E}" id="{A01E12F3-F74A-4086-A082-42A2577029E0}">
    <text>Edukacinis seansas</text>
  </threadedComment>
  <threadedComment ref="C45" dT="2025-02-28T12:47:08.87" personId="{DD5CEB3F-9F2E-459C-B974-EACCE321083E}" id="{A72556E0-419C-4A33-B219-F0E7D5AD50B5}">
    <text>Edukacinis seansas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10" dT="2025-02-14T12:46:23.43" personId="{DD5CEB3F-9F2E-459C-B974-EACCE321083E}" id="{B0515863-459A-434F-BB6F-C237703B36C7}">
    <text>Weekend results</text>
  </threadedComment>
  <threadedComment ref="C17" dT="2025-02-14T13:54:30.51" personId="{DD5CEB3F-9F2E-459C-B974-EACCE321083E}" id="{EFB5DEC0-7FC5-4BD1-9808-C796B6FEF3E1}">
    <text>Weekend results</text>
  </threadedComment>
  <threadedComment ref="C39" dT="2025-02-14T12:46:47.48" personId="{DD5CEB3F-9F2E-459C-B974-EACCE321083E}" id="{28260D50-AA03-4207-A560-30A92F97B025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A2A8-183D-4518-9F0E-EA7C9FC3647B}">
  <sheetPr>
    <pageSetUpPr fitToPage="1"/>
  </sheetPr>
  <dimension ref="A1:O36"/>
  <sheetViews>
    <sheetView tabSelected="1" zoomScale="60" zoomScaleNormal="60" workbookViewId="0">
      <selection activeCell="D16" sqref="D16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102908.6</v>
      </c>
      <c r="E3" s="14">
        <v>122467.67</v>
      </c>
      <c r="F3" s="15">
        <f>(D3-E3)/E3</f>
        <v>-0.15970802743287263</v>
      </c>
      <c r="G3" s="16">
        <v>12199</v>
      </c>
      <c r="H3" s="17">
        <v>308</v>
      </c>
      <c r="I3" s="17">
        <f>G3/H3</f>
        <v>39.607142857142854</v>
      </c>
      <c r="J3" s="12">
        <v>17</v>
      </c>
      <c r="K3" s="17">
        <v>8</v>
      </c>
      <c r="L3" s="14">
        <v>2822485.19</v>
      </c>
      <c r="M3" s="16">
        <v>366235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157</v>
      </c>
      <c r="D4" s="14">
        <v>32218.41</v>
      </c>
      <c r="E4" s="14">
        <v>45471.24</v>
      </c>
      <c r="F4" s="15">
        <f>(D4-E4)/E4</f>
        <v>-0.29145521432888127</v>
      </c>
      <c r="G4" s="16">
        <v>4112</v>
      </c>
      <c r="H4" s="17">
        <v>159</v>
      </c>
      <c r="I4" s="17">
        <f>G4/H4</f>
        <v>25.861635220125788</v>
      </c>
      <c r="J4" s="12">
        <v>10</v>
      </c>
      <c r="K4" s="17">
        <v>2</v>
      </c>
      <c r="L4" s="14">
        <v>83859.31</v>
      </c>
      <c r="M4" s="16">
        <v>11025</v>
      </c>
      <c r="N4" s="18">
        <v>45723</v>
      </c>
      <c r="O4" s="38" t="s">
        <v>33</v>
      </c>
    </row>
    <row r="5" spans="1:15" s="19" customFormat="1" ht="24.95" customHeight="1" x14ac:dyDescent="0.2">
      <c r="A5" s="12">
        <v>3</v>
      </c>
      <c r="B5" s="17">
        <v>3</v>
      </c>
      <c r="C5" s="13" t="s">
        <v>124</v>
      </c>
      <c r="D5" s="14">
        <v>17635.759999999998</v>
      </c>
      <c r="E5" s="14">
        <v>31748.36</v>
      </c>
      <c r="F5" s="15">
        <f>(D5-E5)/E5</f>
        <v>-0.44451429932128783</v>
      </c>
      <c r="G5" s="16">
        <v>2433</v>
      </c>
      <c r="H5" s="17" t="s">
        <v>61</v>
      </c>
      <c r="I5" s="17" t="s">
        <v>61</v>
      </c>
      <c r="J5" s="12">
        <v>10</v>
      </c>
      <c r="K5" s="17">
        <v>5</v>
      </c>
      <c r="L5" s="14">
        <v>456245.65250000003</v>
      </c>
      <c r="M5" s="16">
        <v>63618</v>
      </c>
      <c r="N5" s="18">
        <v>45336</v>
      </c>
      <c r="O5" s="38" t="s">
        <v>123</v>
      </c>
    </row>
    <row r="6" spans="1:15" s="43" customFormat="1" ht="24.95" customHeight="1" x14ac:dyDescent="0.2">
      <c r="A6" s="12">
        <v>4</v>
      </c>
      <c r="B6" s="39">
        <v>4</v>
      </c>
      <c r="C6" s="8" t="s">
        <v>161</v>
      </c>
      <c r="D6" s="48">
        <v>16089</v>
      </c>
      <c r="E6" s="5">
        <v>16690</v>
      </c>
      <c r="F6" s="41">
        <f>(D6-E6)/E6</f>
        <v>-3.6009586578789693E-2</v>
      </c>
      <c r="G6" s="49">
        <v>2898</v>
      </c>
      <c r="H6" s="41" t="s">
        <v>61</v>
      </c>
      <c r="I6" s="41" t="s">
        <v>61</v>
      </c>
      <c r="J6" s="6">
        <v>12</v>
      </c>
      <c r="K6" s="39">
        <v>2</v>
      </c>
      <c r="L6" s="48">
        <v>32779</v>
      </c>
      <c r="M6" s="49">
        <v>5871</v>
      </c>
      <c r="N6" s="7">
        <v>45723</v>
      </c>
      <c r="O6" s="40" t="s">
        <v>35</v>
      </c>
    </row>
    <row r="7" spans="1:15" s="19" customFormat="1" ht="24.95" customHeight="1" x14ac:dyDescent="0.2">
      <c r="A7" s="12">
        <v>5</v>
      </c>
      <c r="B7" s="17">
        <v>6</v>
      </c>
      <c r="C7" s="20" t="s">
        <v>86</v>
      </c>
      <c r="D7" s="14">
        <v>13473.82</v>
      </c>
      <c r="E7" s="14">
        <v>13104.01</v>
      </c>
      <c r="F7" s="15">
        <f>(D7-E7)/E7</f>
        <v>2.8221132309880676E-2</v>
      </c>
      <c r="G7" s="16">
        <v>2331</v>
      </c>
      <c r="H7" s="17">
        <v>105</v>
      </c>
      <c r="I7" s="17">
        <f>G7/H7</f>
        <v>22.2</v>
      </c>
      <c r="J7" s="12">
        <v>9</v>
      </c>
      <c r="K7" s="17">
        <v>8</v>
      </c>
      <c r="L7" s="14">
        <v>365972.9</v>
      </c>
      <c r="M7" s="16">
        <v>63783</v>
      </c>
      <c r="N7" s="18">
        <v>45315</v>
      </c>
      <c r="O7" s="25" t="s">
        <v>87</v>
      </c>
    </row>
    <row r="8" spans="1:15" s="19" customFormat="1" ht="24.95" customHeight="1" x14ac:dyDescent="0.2">
      <c r="A8" s="12">
        <v>6</v>
      </c>
      <c r="B8" s="17">
        <v>9</v>
      </c>
      <c r="C8" s="13" t="s">
        <v>139</v>
      </c>
      <c r="D8" s="14">
        <v>12392.53</v>
      </c>
      <c r="E8" s="14">
        <v>10513.43</v>
      </c>
      <c r="F8" s="15">
        <f>(D8-E8)/E8</f>
        <v>0.17873329636474494</v>
      </c>
      <c r="G8" s="16">
        <v>2316</v>
      </c>
      <c r="H8" s="17">
        <v>107</v>
      </c>
      <c r="I8" s="17">
        <f>G8/H8</f>
        <v>21.644859813084111</v>
      </c>
      <c r="J8" s="12">
        <v>13</v>
      </c>
      <c r="K8" s="17">
        <v>4</v>
      </c>
      <c r="L8" s="14">
        <v>70174.97</v>
      </c>
      <c r="M8" s="16">
        <v>13340</v>
      </c>
      <c r="N8" s="18">
        <v>45709</v>
      </c>
      <c r="O8" s="38" t="s">
        <v>44</v>
      </c>
    </row>
    <row r="9" spans="1:15" s="19" customFormat="1" ht="24.95" customHeight="1" x14ac:dyDescent="0.2">
      <c r="A9" s="12">
        <v>7</v>
      </c>
      <c r="B9" s="17" t="s">
        <v>60</v>
      </c>
      <c r="C9" s="13" t="s">
        <v>167</v>
      </c>
      <c r="D9" s="14">
        <v>11676.42</v>
      </c>
      <c r="E9" s="14" t="s">
        <v>61</v>
      </c>
      <c r="F9" s="15" t="s">
        <v>61</v>
      </c>
      <c r="G9" s="16">
        <v>1612</v>
      </c>
      <c r="H9" s="17">
        <v>86</v>
      </c>
      <c r="I9" s="17">
        <f>G9/H9</f>
        <v>18.744186046511629</v>
      </c>
      <c r="J9" s="12">
        <v>12</v>
      </c>
      <c r="K9" s="17">
        <v>1</v>
      </c>
      <c r="L9" s="14">
        <v>11676.42</v>
      </c>
      <c r="M9" s="16">
        <v>1612</v>
      </c>
      <c r="N9" s="18">
        <v>45702</v>
      </c>
      <c r="O9" s="38" t="s">
        <v>38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168</v>
      </c>
      <c r="D10" s="14">
        <v>10300.4</v>
      </c>
      <c r="E10" s="14" t="s">
        <v>61</v>
      </c>
      <c r="F10" s="15" t="s">
        <v>61</v>
      </c>
      <c r="G10" s="16">
        <v>1386</v>
      </c>
      <c r="H10" s="17">
        <v>87</v>
      </c>
      <c r="I10" s="17">
        <f>G10/H10</f>
        <v>15.931034482758621</v>
      </c>
      <c r="J10" s="12">
        <v>10</v>
      </c>
      <c r="K10" s="17">
        <v>1</v>
      </c>
      <c r="L10" s="14">
        <v>10300.4</v>
      </c>
      <c r="M10" s="16">
        <v>1386</v>
      </c>
      <c r="N10" s="18">
        <v>45730</v>
      </c>
      <c r="O10" s="38" t="s">
        <v>28</v>
      </c>
    </row>
    <row r="11" spans="1:15" s="19" customFormat="1" ht="24.95" customHeight="1" x14ac:dyDescent="0.2">
      <c r="A11" s="12">
        <v>9</v>
      </c>
      <c r="B11" s="17">
        <v>5</v>
      </c>
      <c r="C11" s="13" t="s">
        <v>118</v>
      </c>
      <c r="D11" s="14">
        <v>10231.77</v>
      </c>
      <c r="E11" s="14">
        <v>16484.37</v>
      </c>
      <c r="F11" s="15">
        <f>(D11-E11)/E11</f>
        <v>-0.37930475959954785</v>
      </c>
      <c r="G11" s="16">
        <v>1359</v>
      </c>
      <c r="H11" s="17">
        <v>77</v>
      </c>
      <c r="I11" s="17">
        <f>G11/H11</f>
        <v>17.649350649350648</v>
      </c>
      <c r="J11" s="12">
        <v>7</v>
      </c>
      <c r="K11" s="17">
        <v>5</v>
      </c>
      <c r="L11" s="14">
        <v>226498.64</v>
      </c>
      <c r="M11" s="16">
        <v>30827</v>
      </c>
      <c r="N11" s="18">
        <v>45702</v>
      </c>
      <c r="O11" s="25" t="s">
        <v>28</v>
      </c>
    </row>
    <row r="12" spans="1:15" s="19" customFormat="1" ht="24.75" customHeight="1" x14ac:dyDescent="0.2">
      <c r="A12" s="12">
        <v>10</v>
      </c>
      <c r="B12" s="17">
        <v>7</v>
      </c>
      <c r="C12" s="13" t="s">
        <v>95</v>
      </c>
      <c r="D12" s="14">
        <v>7862.77</v>
      </c>
      <c r="E12" s="14">
        <v>12181.5</v>
      </c>
      <c r="F12" s="15">
        <f>(D12-E12)/E12</f>
        <v>-0.35453187210113696</v>
      </c>
      <c r="G12" s="16">
        <v>1060</v>
      </c>
      <c r="H12" s="17">
        <v>55</v>
      </c>
      <c r="I12" s="17">
        <f>G12/H12</f>
        <v>19.272727272727273</v>
      </c>
      <c r="J12" s="12">
        <v>6</v>
      </c>
      <c r="K12" s="17">
        <v>7</v>
      </c>
      <c r="L12" s="14">
        <v>173873.09</v>
      </c>
      <c r="M12" s="16">
        <v>26079</v>
      </c>
      <c r="N12" s="18">
        <v>45688</v>
      </c>
      <c r="O12" s="38" t="s">
        <v>38</v>
      </c>
    </row>
    <row r="13" spans="1:15" s="19" customFormat="1" ht="24.95" customHeight="1" x14ac:dyDescent="0.2">
      <c r="A13" s="12">
        <v>11</v>
      </c>
      <c r="B13" s="17">
        <v>12</v>
      </c>
      <c r="C13" s="20" t="s">
        <v>19</v>
      </c>
      <c r="D13" s="14">
        <v>4745.49</v>
      </c>
      <c r="E13" s="14">
        <v>5306.21</v>
      </c>
      <c r="F13" s="15">
        <f>(D13-E13)/E13</f>
        <v>-0.10567241025138474</v>
      </c>
      <c r="G13" s="16">
        <v>837</v>
      </c>
      <c r="H13" s="17">
        <v>39</v>
      </c>
      <c r="I13" s="17">
        <f>G13/H13</f>
        <v>21.46153846153846</v>
      </c>
      <c r="J13" s="12">
        <v>8</v>
      </c>
      <c r="K13" s="17">
        <v>12</v>
      </c>
      <c r="L13" s="14">
        <v>720964.12</v>
      </c>
      <c r="M13" s="16">
        <v>121760</v>
      </c>
      <c r="N13" s="18">
        <v>45653</v>
      </c>
      <c r="O13" s="25" t="s">
        <v>20</v>
      </c>
    </row>
    <row r="14" spans="1:15" s="19" customFormat="1" ht="24.95" customHeight="1" x14ac:dyDescent="0.2">
      <c r="A14" s="12">
        <v>12</v>
      </c>
      <c r="B14" s="17">
        <v>15</v>
      </c>
      <c r="C14" s="20" t="s">
        <v>21</v>
      </c>
      <c r="D14" s="23">
        <v>3571.15</v>
      </c>
      <c r="E14" s="23">
        <v>3128.6</v>
      </c>
      <c r="F14" s="15">
        <f>(D14-E14)/E14</f>
        <v>0.14145304609090334</v>
      </c>
      <c r="G14" s="24">
        <v>581</v>
      </c>
      <c r="H14" s="16">
        <v>22</v>
      </c>
      <c r="I14" s="17">
        <f>G14/H14</f>
        <v>26.40909090909091</v>
      </c>
      <c r="J14" s="16">
        <v>4</v>
      </c>
      <c r="K14" s="17">
        <v>16</v>
      </c>
      <c r="L14" s="14">
        <v>1122868.67</v>
      </c>
      <c r="M14" s="16">
        <v>183471</v>
      </c>
      <c r="N14" s="18">
        <v>45625</v>
      </c>
      <c r="O14" s="25" t="s">
        <v>22</v>
      </c>
    </row>
    <row r="15" spans="1:15" s="19" customFormat="1" ht="24.95" customHeight="1" x14ac:dyDescent="0.2">
      <c r="A15" s="12">
        <v>13</v>
      </c>
      <c r="B15" s="17">
        <v>8</v>
      </c>
      <c r="C15" s="20" t="s">
        <v>162</v>
      </c>
      <c r="D15" s="23">
        <v>2687.78</v>
      </c>
      <c r="E15" s="14">
        <v>10719.11</v>
      </c>
      <c r="F15" s="15">
        <f>(D15-E15)/E15</f>
        <v>-0.74925343615281492</v>
      </c>
      <c r="G15" s="24">
        <v>389</v>
      </c>
      <c r="H15" s="16">
        <v>27</v>
      </c>
      <c r="I15" s="17">
        <f>G15/H15</f>
        <v>14.407407407407407</v>
      </c>
      <c r="J15" s="16">
        <v>4</v>
      </c>
      <c r="K15" s="17">
        <v>2</v>
      </c>
      <c r="L15" s="23">
        <v>13406.89</v>
      </c>
      <c r="M15" s="24">
        <v>1931</v>
      </c>
      <c r="N15" s="18">
        <v>45723</v>
      </c>
      <c r="O15" s="25" t="s">
        <v>97</v>
      </c>
    </row>
    <row r="16" spans="1:15" s="19" customFormat="1" ht="24.95" customHeight="1" x14ac:dyDescent="0.2">
      <c r="A16" s="12">
        <v>14</v>
      </c>
      <c r="B16" s="17">
        <v>11</v>
      </c>
      <c r="C16" s="13" t="s">
        <v>144</v>
      </c>
      <c r="D16" s="14">
        <v>2216.19</v>
      </c>
      <c r="E16" s="14">
        <v>5694.96</v>
      </c>
      <c r="F16" s="15">
        <f>(D16-E16)/E16</f>
        <v>-0.61085064688777446</v>
      </c>
      <c r="G16" s="16">
        <v>394</v>
      </c>
      <c r="H16" s="16">
        <v>40</v>
      </c>
      <c r="I16" s="17">
        <f>G16/H16</f>
        <v>9.85</v>
      </c>
      <c r="J16" s="12">
        <v>7</v>
      </c>
      <c r="K16" s="17">
        <v>3</v>
      </c>
      <c r="L16" s="14">
        <v>24227.1</v>
      </c>
      <c r="M16" s="16">
        <v>4372</v>
      </c>
      <c r="N16" s="18">
        <v>45716</v>
      </c>
      <c r="O16" s="38" t="s">
        <v>38</v>
      </c>
    </row>
    <row r="17" spans="1:15" s="19" customFormat="1" ht="24.95" customHeight="1" x14ac:dyDescent="0.2">
      <c r="A17" s="12">
        <v>15</v>
      </c>
      <c r="B17" s="17">
        <v>10</v>
      </c>
      <c r="C17" s="13" t="s">
        <v>116</v>
      </c>
      <c r="D17" s="14">
        <v>1540.99</v>
      </c>
      <c r="E17" s="14">
        <v>6021.33</v>
      </c>
      <c r="F17" s="15">
        <f>(D17-E17)/E17</f>
        <v>-0.74407813556141256</v>
      </c>
      <c r="G17" s="16">
        <v>232</v>
      </c>
      <c r="H17" s="17">
        <v>11</v>
      </c>
      <c r="I17" s="17">
        <f>G17/H17</f>
        <v>21.09090909090909</v>
      </c>
      <c r="J17" s="12">
        <v>2</v>
      </c>
      <c r="K17" s="17">
        <v>5</v>
      </c>
      <c r="L17" s="14">
        <v>113977.96</v>
      </c>
      <c r="M17" s="16">
        <v>16892</v>
      </c>
      <c r="N17" s="18">
        <v>45702</v>
      </c>
      <c r="O17" s="25" t="s">
        <v>22</v>
      </c>
    </row>
    <row r="18" spans="1:15" s="19" customFormat="1" ht="24.95" customHeight="1" x14ac:dyDescent="0.2">
      <c r="A18" s="12">
        <v>16</v>
      </c>
      <c r="B18" s="17">
        <v>13</v>
      </c>
      <c r="C18" s="13" t="s">
        <v>133</v>
      </c>
      <c r="D18" s="14">
        <v>1162.5</v>
      </c>
      <c r="E18" s="14">
        <v>5157.9399999999996</v>
      </c>
      <c r="F18" s="15">
        <f>(D18-E18)/E18</f>
        <v>-0.77461932476919082</v>
      </c>
      <c r="G18" s="16">
        <v>154</v>
      </c>
      <c r="H18" s="17">
        <v>9</v>
      </c>
      <c r="I18" s="17">
        <f>G18/H18</f>
        <v>17.111111111111111</v>
      </c>
      <c r="J18" s="12">
        <v>2</v>
      </c>
      <c r="K18" s="17">
        <v>4</v>
      </c>
      <c r="L18" s="14">
        <v>41174.69</v>
      </c>
      <c r="M18" s="16">
        <v>6173</v>
      </c>
      <c r="N18" s="18">
        <v>45709</v>
      </c>
      <c r="O18" s="25" t="s">
        <v>38</v>
      </c>
    </row>
    <row r="19" spans="1:15" s="19" customFormat="1" ht="24.95" customHeight="1" x14ac:dyDescent="0.2">
      <c r="A19" s="12">
        <v>17</v>
      </c>
      <c r="B19" s="17" t="s">
        <v>67</v>
      </c>
      <c r="C19" s="13" t="s">
        <v>169</v>
      </c>
      <c r="D19" s="14">
        <v>777.83</v>
      </c>
      <c r="E19" s="14" t="s">
        <v>61</v>
      </c>
      <c r="F19" s="15" t="s">
        <v>61</v>
      </c>
      <c r="G19" s="16">
        <v>109</v>
      </c>
      <c r="H19" s="17">
        <v>3</v>
      </c>
      <c r="I19" s="17">
        <f>G19/H19</f>
        <v>36.333333333333336</v>
      </c>
      <c r="J19" s="12">
        <v>3</v>
      </c>
      <c r="K19" s="17">
        <v>0</v>
      </c>
      <c r="L19" s="14">
        <v>777.83</v>
      </c>
      <c r="M19" s="16">
        <v>109</v>
      </c>
      <c r="N19" s="18" t="s">
        <v>31</v>
      </c>
      <c r="O19" s="25" t="s">
        <v>22</v>
      </c>
    </row>
    <row r="20" spans="1:15" s="19" customFormat="1" ht="24.95" customHeight="1" x14ac:dyDescent="0.2">
      <c r="A20" s="12">
        <v>18</v>
      </c>
      <c r="B20" s="17" t="s">
        <v>67</v>
      </c>
      <c r="C20" s="13" t="s">
        <v>170</v>
      </c>
      <c r="D20" s="14">
        <v>678.57</v>
      </c>
      <c r="E20" s="14" t="s">
        <v>61</v>
      </c>
      <c r="F20" s="15" t="s">
        <v>61</v>
      </c>
      <c r="G20" s="16">
        <v>111</v>
      </c>
      <c r="H20" s="17">
        <v>8</v>
      </c>
      <c r="I20" s="17">
        <f>G20/H20</f>
        <v>13.875</v>
      </c>
      <c r="J20" s="12">
        <v>8</v>
      </c>
      <c r="K20" s="17">
        <v>0</v>
      </c>
      <c r="L20" s="14">
        <v>678.57</v>
      </c>
      <c r="M20" s="16">
        <v>111</v>
      </c>
      <c r="N20" s="18" t="s">
        <v>31</v>
      </c>
      <c r="O20" s="38" t="s">
        <v>20</v>
      </c>
    </row>
    <row r="21" spans="1:15" s="19" customFormat="1" ht="24.95" customHeight="1" x14ac:dyDescent="0.2">
      <c r="A21" s="12">
        <v>19</v>
      </c>
      <c r="B21" s="17">
        <v>14</v>
      </c>
      <c r="C21" s="13" t="s">
        <v>134</v>
      </c>
      <c r="D21" s="14">
        <v>674.2</v>
      </c>
      <c r="E21" s="14">
        <v>4484.62</v>
      </c>
      <c r="F21" s="15">
        <f>(D21-E21)/E21</f>
        <v>-0.84966396260998711</v>
      </c>
      <c r="G21" s="16">
        <v>147</v>
      </c>
      <c r="H21" s="17">
        <v>28</v>
      </c>
      <c r="I21" s="17">
        <f>G21/H21</f>
        <v>5.25</v>
      </c>
      <c r="J21" s="12">
        <v>4</v>
      </c>
      <c r="K21" s="17">
        <v>5</v>
      </c>
      <c r="L21" s="14">
        <v>73824.539999999994</v>
      </c>
      <c r="M21" s="16">
        <v>14010</v>
      </c>
      <c r="N21" s="18">
        <v>45702</v>
      </c>
      <c r="O21" s="25" t="s">
        <v>28</v>
      </c>
    </row>
    <row r="22" spans="1:15" s="19" customFormat="1" ht="24.95" customHeight="1" x14ac:dyDescent="0.2">
      <c r="A22" s="12">
        <v>20</v>
      </c>
      <c r="B22" s="17">
        <v>20</v>
      </c>
      <c r="C22" s="20" t="s">
        <v>23</v>
      </c>
      <c r="D22" s="14">
        <v>639.42999999999995</v>
      </c>
      <c r="E22" s="14">
        <v>694.24</v>
      </c>
      <c r="F22" s="15">
        <f>(D22-E22)/E22</f>
        <v>-7.894964277483299E-2</v>
      </c>
      <c r="G22" s="16">
        <v>98</v>
      </c>
      <c r="H22" s="17">
        <v>4</v>
      </c>
      <c r="I22" s="17">
        <f>G22/H22</f>
        <v>24.5</v>
      </c>
      <c r="J22" s="12">
        <v>1</v>
      </c>
      <c r="K22" s="17">
        <v>13</v>
      </c>
      <c r="L22" s="14">
        <v>352598.02</v>
      </c>
      <c r="M22" s="16">
        <v>56807</v>
      </c>
      <c r="N22" s="18">
        <v>45646</v>
      </c>
      <c r="O22" s="25" t="s">
        <v>22</v>
      </c>
    </row>
    <row r="23" spans="1:15" s="19" customFormat="1" ht="24.95" customHeight="1" x14ac:dyDescent="0.2">
      <c r="A23" s="12">
        <v>21</v>
      </c>
      <c r="B23" s="17">
        <v>26</v>
      </c>
      <c r="C23" s="20" t="s">
        <v>65</v>
      </c>
      <c r="D23" s="23">
        <v>637</v>
      </c>
      <c r="E23" s="14">
        <v>60</v>
      </c>
      <c r="F23" s="15">
        <f>(D23-E23)/E23</f>
        <v>9.6166666666666671</v>
      </c>
      <c r="G23" s="24">
        <v>270</v>
      </c>
      <c r="H23" s="16">
        <v>5</v>
      </c>
      <c r="I23" s="17">
        <f>G23/H23</f>
        <v>54</v>
      </c>
      <c r="J23" s="16">
        <v>2</v>
      </c>
      <c r="K23" s="15" t="s">
        <v>61</v>
      </c>
      <c r="L23" s="23">
        <v>47844.549999999996</v>
      </c>
      <c r="M23" s="24">
        <v>9679</v>
      </c>
      <c r="N23" s="18">
        <v>45541</v>
      </c>
      <c r="O23" s="25" t="s">
        <v>44</v>
      </c>
    </row>
    <row r="24" spans="1:15" s="19" customFormat="1" ht="24.75" customHeight="1" x14ac:dyDescent="0.2">
      <c r="A24" s="12">
        <v>22</v>
      </c>
      <c r="B24" s="17">
        <v>22</v>
      </c>
      <c r="C24" s="13" t="s">
        <v>142</v>
      </c>
      <c r="D24" s="14">
        <v>213.5</v>
      </c>
      <c r="E24" s="14">
        <v>527.17999999999995</v>
      </c>
      <c r="F24" s="15">
        <f>(D24-E24)/E24</f>
        <v>-0.59501498539398301</v>
      </c>
      <c r="G24" s="16">
        <v>42</v>
      </c>
      <c r="H24" s="17">
        <v>6</v>
      </c>
      <c r="I24" s="17">
        <v>7</v>
      </c>
      <c r="J24" s="12">
        <v>3</v>
      </c>
      <c r="K24" s="17">
        <v>4</v>
      </c>
      <c r="L24" s="14">
        <v>5106.9000000000005</v>
      </c>
      <c r="M24" s="16">
        <v>1189</v>
      </c>
      <c r="N24" s="18">
        <v>45709</v>
      </c>
      <c r="O24" s="38" t="s">
        <v>143</v>
      </c>
    </row>
    <row r="25" spans="1:15" s="22" customFormat="1" ht="24.75" customHeight="1" x14ac:dyDescent="0.15">
      <c r="A25" s="12">
        <v>23</v>
      </c>
      <c r="B25" s="17">
        <v>27</v>
      </c>
      <c r="C25" s="13" t="s">
        <v>151</v>
      </c>
      <c r="D25" s="14">
        <v>196.2</v>
      </c>
      <c r="E25" s="14">
        <v>49.05</v>
      </c>
      <c r="F25" s="15">
        <f>(D25-E25)/E25</f>
        <v>2.9999999999999996</v>
      </c>
      <c r="G25" s="16">
        <v>36</v>
      </c>
      <c r="H25" s="17">
        <v>1</v>
      </c>
      <c r="I25" s="17">
        <f>G25/H25</f>
        <v>36</v>
      </c>
      <c r="J25" s="12">
        <v>1</v>
      </c>
      <c r="K25" s="15" t="s">
        <v>61</v>
      </c>
      <c r="L25" s="14">
        <v>289388.46000000002</v>
      </c>
      <c r="M25" s="16">
        <v>52942</v>
      </c>
      <c r="N25" s="18">
        <v>45562</v>
      </c>
      <c r="O25" s="38" t="s">
        <v>38</v>
      </c>
    </row>
    <row r="26" spans="1:15" s="22" customFormat="1" ht="24.95" customHeight="1" x14ac:dyDescent="0.15">
      <c r="A26" s="12">
        <v>24</v>
      </c>
      <c r="B26" s="17" t="s">
        <v>61</v>
      </c>
      <c r="C26" s="13" t="s">
        <v>102</v>
      </c>
      <c r="D26" s="14">
        <v>85</v>
      </c>
      <c r="E26" s="14" t="s">
        <v>61</v>
      </c>
      <c r="F26" s="15" t="s">
        <v>61</v>
      </c>
      <c r="G26" s="16">
        <v>17</v>
      </c>
      <c r="H26" s="17">
        <v>1</v>
      </c>
      <c r="I26" s="17">
        <v>17</v>
      </c>
      <c r="J26" s="12">
        <v>1</v>
      </c>
      <c r="K26" s="17" t="s">
        <v>61</v>
      </c>
      <c r="L26" s="14">
        <v>57669.420000000006</v>
      </c>
      <c r="M26" s="16">
        <v>10846</v>
      </c>
      <c r="N26" s="18">
        <v>45688</v>
      </c>
      <c r="O26" s="38" t="s">
        <v>44</v>
      </c>
    </row>
    <row r="27" spans="1:15" s="22" customFormat="1" ht="24.75" customHeight="1" x14ac:dyDescent="0.15">
      <c r="A27" s="12">
        <v>25</v>
      </c>
      <c r="B27" s="17">
        <v>17</v>
      </c>
      <c r="C27" s="13" t="s">
        <v>153</v>
      </c>
      <c r="D27" s="14">
        <v>26.5</v>
      </c>
      <c r="E27" s="14">
        <v>1757.96</v>
      </c>
      <c r="F27" s="15">
        <f>(D27-E27)/E27</f>
        <v>-0.98492570934492252</v>
      </c>
      <c r="G27" s="16">
        <v>7</v>
      </c>
      <c r="H27" s="17">
        <v>3</v>
      </c>
      <c r="I27" s="17">
        <f>G27/H27</f>
        <v>2.3333333333333335</v>
      </c>
      <c r="J27" s="12">
        <v>3</v>
      </c>
      <c r="K27" s="17">
        <v>3</v>
      </c>
      <c r="L27" s="14">
        <v>16212.57</v>
      </c>
      <c r="M27" s="16">
        <v>2476</v>
      </c>
      <c r="N27" s="18">
        <v>45716</v>
      </c>
      <c r="O27" s="38" t="s">
        <v>20</v>
      </c>
    </row>
    <row r="28" spans="1:15" ht="24.95" customHeight="1" x14ac:dyDescent="0.15">
      <c r="A28" s="27"/>
      <c r="B28" s="44"/>
      <c r="C28" s="29" t="s">
        <v>171</v>
      </c>
      <c r="D28" s="30">
        <f>SUBTOTAL(109,Table132465789101112[Pajamos 
(GBO)])</f>
        <v>254641.81</v>
      </c>
      <c r="E28" s="31" t="s">
        <v>166</v>
      </c>
      <c r="F28" s="32">
        <f>(D28-E28)/E28</f>
        <v>-0.1977435595308232</v>
      </c>
      <c r="G28" s="33">
        <f>SUBTOTAL(109,Table132465789101112[Žiūrovų sk. 
(ADM)])</f>
        <v>35130</v>
      </c>
      <c r="H28" s="34"/>
      <c r="I28" s="35"/>
      <c r="J28" s="34"/>
      <c r="K28" s="28"/>
      <c r="L28" s="34"/>
      <c r="M28" s="34"/>
      <c r="N28" s="36"/>
      <c r="O28" s="37" t="s">
        <v>15</v>
      </c>
    </row>
    <row r="29" spans="1:15" ht="0" hidden="1" customHeight="1" x14ac:dyDescent="0.15"/>
    <row r="30" spans="1:15" ht="0" hidden="1" customHeight="1" x14ac:dyDescent="0.15"/>
    <row r="31" spans="1:15" ht="0" hidden="1" customHeight="1" x14ac:dyDescent="0.15"/>
    <row r="32" spans="1:15" ht="0" hidden="1" customHeight="1" x14ac:dyDescent="0.15"/>
    <row r="33" ht="0" hidden="1" customHeight="1" x14ac:dyDescent="0.15"/>
    <row r="34" ht="0" hidden="1" customHeight="1" x14ac:dyDescent="0.15"/>
    <row r="35" ht="0" hidden="1" customHeight="1" x14ac:dyDescent="0.15"/>
    <row r="36" ht="0" hidden="1" customHeight="1" x14ac:dyDescent="0.15"/>
  </sheetData>
  <mergeCells count="1">
    <mergeCell ref="A1:O1"/>
  </mergeCells>
  <conditionalFormatting sqref="C1:C1048576">
    <cfRule type="duplicateValues" dxfId="27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B5C0-6C30-42F2-BC30-E0525472D7F9}">
  <sheetPr>
    <pageSetUpPr fitToPage="1"/>
  </sheetPr>
  <dimension ref="A1:O33"/>
  <sheetViews>
    <sheetView topLeftCell="A11" zoomScale="60" zoomScaleNormal="60" workbookViewId="0">
      <selection activeCell="B32" sqref="B32:O3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17</v>
      </c>
      <c r="D3" s="14">
        <v>154381</v>
      </c>
      <c r="E3" s="14">
        <v>175611</v>
      </c>
      <c r="F3" s="15">
        <f>(D3-E3)/E3</f>
        <v>-0.12089219923581097</v>
      </c>
      <c r="G3" s="16">
        <v>19836</v>
      </c>
      <c r="H3" s="15" t="s">
        <v>61</v>
      </c>
      <c r="I3" s="15" t="s">
        <v>61</v>
      </c>
      <c r="J3" s="15" t="s">
        <v>61</v>
      </c>
      <c r="K3" s="12">
        <v>4</v>
      </c>
      <c r="L3" s="14">
        <v>886680</v>
      </c>
      <c r="M3" s="16">
        <v>113277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39</v>
      </c>
      <c r="D4" s="14">
        <v>142640.65</v>
      </c>
      <c r="E4" s="14" t="s">
        <v>61</v>
      </c>
      <c r="F4" s="15" t="s">
        <v>61</v>
      </c>
      <c r="G4" s="16">
        <v>18598</v>
      </c>
      <c r="H4" s="17">
        <v>243</v>
      </c>
      <c r="I4" s="17">
        <f t="shared" ref="I4:I9" si="0">G4/H4</f>
        <v>76.534979423868307</v>
      </c>
      <c r="J4" s="12">
        <v>22</v>
      </c>
      <c r="K4" s="12">
        <v>1</v>
      </c>
      <c r="L4" s="14">
        <v>172809.8</v>
      </c>
      <c r="M4" s="16">
        <v>22301</v>
      </c>
      <c r="N4" s="18">
        <v>45667</v>
      </c>
      <c r="O4" s="25" t="s">
        <v>40</v>
      </c>
    </row>
    <row r="5" spans="1:15" s="19" customFormat="1" ht="24.95" customHeight="1" x14ac:dyDescent="0.2">
      <c r="A5" s="12">
        <v>3</v>
      </c>
      <c r="B5" s="17">
        <v>2</v>
      </c>
      <c r="C5" s="20" t="s">
        <v>19</v>
      </c>
      <c r="D5" s="14">
        <v>89777.51</v>
      </c>
      <c r="E5" s="14">
        <v>141096.75</v>
      </c>
      <c r="F5" s="15">
        <f t="shared" ref="F5:F10" si="1">(D5-E5)/E5</f>
        <v>-0.36371666959019261</v>
      </c>
      <c r="G5" s="16">
        <v>15092</v>
      </c>
      <c r="H5" s="17">
        <v>336</v>
      </c>
      <c r="I5" s="17">
        <f t="shared" si="0"/>
        <v>44.916666666666664</v>
      </c>
      <c r="J5" s="12">
        <v>19</v>
      </c>
      <c r="K5" s="12">
        <v>3</v>
      </c>
      <c r="L5" s="14">
        <v>518106.64</v>
      </c>
      <c r="M5" s="16">
        <v>86434</v>
      </c>
      <c r="N5" s="18">
        <v>45653</v>
      </c>
      <c r="O5" s="25" t="s">
        <v>20</v>
      </c>
    </row>
    <row r="6" spans="1:15" s="19" customFormat="1" ht="24.95" customHeight="1" x14ac:dyDescent="0.2">
      <c r="A6" s="12">
        <v>4</v>
      </c>
      <c r="B6" s="17">
        <v>3</v>
      </c>
      <c r="C6" s="13" t="s">
        <v>30</v>
      </c>
      <c r="D6" s="14">
        <v>54262.57</v>
      </c>
      <c r="E6" s="14">
        <v>88070.16</v>
      </c>
      <c r="F6" s="15">
        <f t="shared" si="1"/>
        <v>-0.38387110912481598</v>
      </c>
      <c r="G6" s="16">
        <v>7259</v>
      </c>
      <c r="H6" s="17">
        <v>178</v>
      </c>
      <c r="I6" s="17">
        <f t="shared" si="0"/>
        <v>40.780898876404493</v>
      </c>
      <c r="J6" s="12">
        <v>14</v>
      </c>
      <c r="K6" s="12">
        <v>2</v>
      </c>
      <c r="L6" s="14">
        <v>158476.07999999999</v>
      </c>
      <c r="M6" s="16">
        <v>20479</v>
      </c>
      <c r="N6" s="18">
        <v>45660</v>
      </c>
      <c r="O6" s="38" t="s">
        <v>28</v>
      </c>
    </row>
    <row r="7" spans="1:15" s="19" customFormat="1" ht="24.95" customHeight="1" x14ac:dyDescent="0.2">
      <c r="A7" s="12">
        <v>5</v>
      </c>
      <c r="B7" s="17">
        <v>4</v>
      </c>
      <c r="C7" s="20" t="s">
        <v>21</v>
      </c>
      <c r="D7" s="23">
        <v>38350.879999999997</v>
      </c>
      <c r="E7" s="23">
        <v>57003.88</v>
      </c>
      <c r="F7" s="15">
        <f t="shared" si="1"/>
        <v>-0.32722333988493418</v>
      </c>
      <c r="G7" s="24">
        <v>6350</v>
      </c>
      <c r="H7" s="16">
        <v>184</v>
      </c>
      <c r="I7" s="17">
        <f t="shared" si="0"/>
        <v>34.510869565217391</v>
      </c>
      <c r="J7" s="16">
        <v>15</v>
      </c>
      <c r="K7" s="16">
        <v>7</v>
      </c>
      <c r="L7" s="14">
        <v>1020852.13</v>
      </c>
      <c r="M7" s="16">
        <v>165822</v>
      </c>
      <c r="N7" s="18">
        <v>45625</v>
      </c>
      <c r="O7" s="25" t="s">
        <v>22</v>
      </c>
    </row>
    <row r="8" spans="1:15" s="19" customFormat="1" ht="24.95" customHeight="1" x14ac:dyDescent="0.2">
      <c r="A8" s="12">
        <v>6</v>
      </c>
      <c r="B8" s="17">
        <v>5</v>
      </c>
      <c r="C8" s="20" t="s">
        <v>23</v>
      </c>
      <c r="D8" s="14">
        <v>26720.9</v>
      </c>
      <c r="E8" s="14">
        <v>43866.94</v>
      </c>
      <c r="F8" s="15">
        <f t="shared" si="1"/>
        <v>-0.39086473777291053</v>
      </c>
      <c r="G8" s="16">
        <v>4443</v>
      </c>
      <c r="H8" s="17">
        <v>155</v>
      </c>
      <c r="I8" s="17">
        <f t="shared" si="0"/>
        <v>28.664516129032258</v>
      </c>
      <c r="J8" s="12">
        <v>18</v>
      </c>
      <c r="K8" s="12">
        <v>4</v>
      </c>
      <c r="L8" s="14">
        <v>287207.48</v>
      </c>
      <c r="M8" s="16">
        <v>45906</v>
      </c>
      <c r="N8" s="18">
        <v>45646</v>
      </c>
      <c r="O8" s="25" t="s">
        <v>22</v>
      </c>
    </row>
    <row r="9" spans="1:15" s="43" customFormat="1" ht="24.95" customHeight="1" x14ac:dyDescent="0.2">
      <c r="A9" s="12">
        <v>7</v>
      </c>
      <c r="B9" s="17">
        <v>6</v>
      </c>
      <c r="C9" s="20" t="s">
        <v>25</v>
      </c>
      <c r="D9" s="23">
        <v>20963.5</v>
      </c>
      <c r="E9" s="23">
        <v>27945.5</v>
      </c>
      <c r="F9" s="15">
        <f t="shared" si="1"/>
        <v>-0.24984344527741498</v>
      </c>
      <c r="G9" s="24">
        <v>2958</v>
      </c>
      <c r="H9" s="16">
        <v>35</v>
      </c>
      <c r="I9" s="17">
        <f t="shared" si="0"/>
        <v>84.51428571428572</v>
      </c>
      <c r="J9" s="16">
        <v>11</v>
      </c>
      <c r="K9" s="16">
        <v>3</v>
      </c>
      <c r="L9" s="14">
        <v>97249</v>
      </c>
      <c r="M9" s="16">
        <v>13493</v>
      </c>
      <c r="N9" s="18">
        <v>45653</v>
      </c>
      <c r="O9" s="25" t="s">
        <v>26</v>
      </c>
    </row>
    <row r="10" spans="1:15" s="19" customFormat="1" ht="24.95" customHeight="1" x14ac:dyDescent="0.2">
      <c r="A10" s="12">
        <v>8</v>
      </c>
      <c r="B10" s="39">
        <v>7</v>
      </c>
      <c r="C10" s="42" t="s">
        <v>62</v>
      </c>
      <c r="D10" s="5">
        <v>17205</v>
      </c>
      <c r="E10" s="5">
        <v>27921</v>
      </c>
      <c r="F10" s="41">
        <f t="shared" si="1"/>
        <v>-0.38379714193617709</v>
      </c>
      <c r="G10" s="6">
        <v>2552</v>
      </c>
      <c r="H10" s="4" t="s">
        <v>61</v>
      </c>
      <c r="I10" s="4" t="s">
        <v>61</v>
      </c>
      <c r="J10" s="4">
        <v>13</v>
      </c>
      <c r="K10" s="4">
        <v>2</v>
      </c>
      <c r="L10" s="5">
        <v>45126</v>
      </c>
      <c r="M10" s="6">
        <v>6719</v>
      </c>
      <c r="N10" s="7">
        <v>45660</v>
      </c>
      <c r="O10" s="26" t="s">
        <v>35</v>
      </c>
    </row>
    <row r="11" spans="1:15" s="19" customFormat="1" ht="24.95" customHeight="1" x14ac:dyDescent="0.2">
      <c r="A11" s="12">
        <v>9</v>
      </c>
      <c r="B11" s="17" t="s">
        <v>60</v>
      </c>
      <c r="C11" s="20" t="s">
        <v>72</v>
      </c>
      <c r="D11" s="14">
        <v>16780.14</v>
      </c>
      <c r="E11" s="14" t="s">
        <v>61</v>
      </c>
      <c r="F11" s="15" t="s">
        <v>61</v>
      </c>
      <c r="G11" s="16">
        <v>2235</v>
      </c>
      <c r="H11" s="17">
        <v>109</v>
      </c>
      <c r="I11" s="17">
        <f>G11/H11</f>
        <v>20.504587155963304</v>
      </c>
      <c r="J11" s="12">
        <v>13</v>
      </c>
      <c r="K11" s="12">
        <v>1</v>
      </c>
      <c r="L11" s="14">
        <v>16780.14</v>
      </c>
      <c r="M11" s="16">
        <v>2235</v>
      </c>
      <c r="N11" s="18">
        <v>45667</v>
      </c>
      <c r="O11" s="25" t="s">
        <v>38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66</v>
      </c>
      <c r="D12" s="14">
        <v>15676.87</v>
      </c>
      <c r="E12" s="14" t="s">
        <v>61</v>
      </c>
      <c r="F12" s="15" t="s">
        <v>61</v>
      </c>
      <c r="G12" s="16">
        <v>2966</v>
      </c>
      <c r="H12" s="17">
        <v>182</v>
      </c>
      <c r="I12" s="17">
        <f>G12/H12</f>
        <v>16.296703296703296</v>
      </c>
      <c r="J12" s="12">
        <v>17</v>
      </c>
      <c r="K12" s="12">
        <v>1</v>
      </c>
      <c r="L12" s="14">
        <v>17204.59</v>
      </c>
      <c r="M12" s="16">
        <v>3239</v>
      </c>
      <c r="N12" s="18">
        <v>45667</v>
      </c>
      <c r="O12" s="25" t="s">
        <v>38</v>
      </c>
    </row>
    <row r="13" spans="1:15" s="19" customFormat="1" ht="24.95" customHeight="1" x14ac:dyDescent="0.2">
      <c r="A13" s="12">
        <v>11</v>
      </c>
      <c r="B13" s="39" t="s">
        <v>60</v>
      </c>
      <c r="C13" s="8" t="s">
        <v>73</v>
      </c>
      <c r="D13" s="5">
        <v>8776</v>
      </c>
      <c r="E13" s="5" t="s">
        <v>61</v>
      </c>
      <c r="F13" s="41" t="s">
        <v>61</v>
      </c>
      <c r="G13" s="6">
        <v>1324</v>
      </c>
      <c r="H13" s="5" t="s">
        <v>61</v>
      </c>
      <c r="I13" s="5" t="s">
        <v>61</v>
      </c>
      <c r="J13" s="4">
        <v>15</v>
      </c>
      <c r="K13" s="4">
        <v>1</v>
      </c>
      <c r="L13" s="5">
        <v>8776</v>
      </c>
      <c r="M13" s="6">
        <v>1324</v>
      </c>
      <c r="N13" s="7">
        <v>45667</v>
      </c>
      <c r="O13" s="40" t="s">
        <v>35</v>
      </c>
    </row>
    <row r="14" spans="1:15" s="19" customFormat="1" ht="24.95" customHeight="1" x14ac:dyDescent="0.2">
      <c r="A14" s="12">
        <v>12</v>
      </c>
      <c r="B14" s="17">
        <v>10</v>
      </c>
      <c r="C14" s="20" t="s">
        <v>27</v>
      </c>
      <c r="D14" s="14">
        <v>7573.99</v>
      </c>
      <c r="E14" s="14">
        <v>14627.08</v>
      </c>
      <c r="F14" s="15">
        <f>(D14-E14)/E14</f>
        <v>-0.48219398540241798</v>
      </c>
      <c r="G14" s="16">
        <v>1198</v>
      </c>
      <c r="H14" s="17">
        <v>52</v>
      </c>
      <c r="I14" s="17">
        <f t="shared" ref="I14:I23" si="2">G14/H14</f>
        <v>23.03846153846154</v>
      </c>
      <c r="J14" s="12">
        <v>9</v>
      </c>
      <c r="K14" s="12">
        <v>6</v>
      </c>
      <c r="L14" s="14">
        <v>191962.55</v>
      </c>
      <c r="M14" s="16">
        <v>29629</v>
      </c>
      <c r="N14" s="18">
        <v>45632</v>
      </c>
      <c r="O14" s="25" t="s">
        <v>28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29</v>
      </c>
      <c r="D15" s="14">
        <v>7501.56</v>
      </c>
      <c r="E15" s="14">
        <v>15040.34</v>
      </c>
      <c r="F15" s="15">
        <f>(D15-E15)/E15</f>
        <v>-0.50123733904951617</v>
      </c>
      <c r="G15" s="16">
        <v>979</v>
      </c>
      <c r="H15" s="17">
        <v>42</v>
      </c>
      <c r="I15" s="17">
        <f t="shared" si="2"/>
        <v>23.30952380952381</v>
      </c>
      <c r="J15" s="12">
        <v>6</v>
      </c>
      <c r="K15" s="12">
        <v>9</v>
      </c>
      <c r="L15" s="14">
        <v>712943.28</v>
      </c>
      <c r="M15" s="16">
        <v>86933</v>
      </c>
      <c r="N15" s="18">
        <v>45611</v>
      </c>
      <c r="O15" s="25" t="s">
        <v>20</v>
      </c>
    </row>
    <row r="16" spans="1:15" s="19" customFormat="1" ht="24.95" customHeight="1" x14ac:dyDescent="0.2">
      <c r="A16" s="12">
        <v>14</v>
      </c>
      <c r="B16" s="17">
        <v>11</v>
      </c>
      <c r="C16" s="20" t="s">
        <v>32</v>
      </c>
      <c r="D16" s="14">
        <v>4903.7</v>
      </c>
      <c r="E16" s="14">
        <v>8011.44</v>
      </c>
      <c r="F16" s="15">
        <f>(D16-E16)/E16</f>
        <v>-0.38791278471785345</v>
      </c>
      <c r="G16" s="16">
        <v>745</v>
      </c>
      <c r="H16" s="12">
        <v>21</v>
      </c>
      <c r="I16" s="17">
        <f t="shared" si="2"/>
        <v>35.476190476190474</v>
      </c>
      <c r="J16" s="12">
        <v>5</v>
      </c>
      <c r="K16" s="12">
        <v>5</v>
      </c>
      <c r="L16" s="14">
        <v>65561.119999999995</v>
      </c>
      <c r="M16" s="16">
        <v>9822</v>
      </c>
      <c r="N16" s="18">
        <v>45639</v>
      </c>
      <c r="O16" s="25" t="s">
        <v>33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74</v>
      </c>
      <c r="D17" s="14">
        <v>3082</v>
      </c>
      <c r="E17" s="14" t="s">
        <v>61</v>
      </c>
      <c r="F17" s="15" t="s">
        <v>61</v>
      </c>
      <c r="G17" s="16">
        <v>518</v>
      </c>
      <c r="H17" s="17">
        <v>46</v>
      </c>
      <c r="I17" s="17">
        <f t="shared" si="2"/>
        <v>11.260869565217391</v>
      </c>
      <c r="J17" s="12">
        <v>12</v>
      </c>
      <c r="K17" s="12">
        <v>1</v>
      </c>
      <c r="L17" s="14">
        <v>3082</v>
      </c>
      <c r="M17" s="16">
        <v>518</v>
      </c>
      <c r="N17" s="18">
        <v>45667</v>
      </c>
      <c r="O17" s="25" t="s">
        <v>75</v>
      </c>
    </row>
    <row r="18" spans="1:15" s="19" customFormat="1" ht="24.95" customHeight="1" x14ac:dyDescent="0.2">
      <c r="A18" s="12">
        <v>16</v>
      </c>
      <c r="B18" s="17">
        <v>15</v>
      </c>
      <c r="C18" s="13" t="s">
        <v>43</v>
      </c>
      <c r="D18" s="23">
        <v>1585.88</v>
      </c>
      <c r="E18" s="23">
        <v>1798.6</v>
      </c>
      <c r="F18" s="15">
        <f>(D18-E18)/E18</f>
        <v>-0.11826976537306784</v>
      </c>
      <c r="G18" s="24">
        <v>206</v>
      </c>
      <c r="H18" s="16">
        <v>8</v>
      </c>
      <c r="I18" s="17">
        <f t="shared" si="2"/>
        <v>25.75</v>
      </c>
      <c r="J18" s="16">
        <v>2</v>
      </c>
      <c r="K18" s="16">
        <v>8</v>
      </c>
      <c r="L18" s="23">
        <v>84112.500000000015</v>
      </c>
      <c r="M18" s="24">
        <v>11885</v>
      </c>
      <c r="N18" s="18">
        <v>45618</v>
      </c>
      <c r="O18" s="25" t="s">
        <v>44</v>
      </c>
    </row>
    <row r="19" spans="1:15" s="19" customFormat="1" ht="24.95" customHeight="1" x14ac:dyDescent="0.2">
      <c r="A19" s="12">
        <v>17</v>
      </c>
      <c r="B19" s="17" t="s">
        <v>60</v>
      </c>
      <c r="C19" s="20" t="s">
        <v>76</v>
      </c>
      <c r="D19" s="14">
        <v>1194.58</v>
      </c>
      <c r="E19" s="14" t="s">
        <v>61</v>
      </c>
      <c r="F19" s="15" t="s">
        <v>61</v>
      </c>
      <c r="G19" s="16">
        <v>220</v>
      </c>
      <c r="H19" s="17">
        <v>32</v>
      </c>
      <c r="I19" s="17">
        <f t="shared" si="2"/>
        <v>6.875</v>
      </c>
      <c r="J19" s="12">
        <v>8</v>
      </c>
      <c r="K19" s="12">
        <v>1</v>
      </c>
      <c r="L19" s="14">
        <v>1194.58</v>
      </c>
      <c r="M19" s="16">
        <v>220</v>
      </c>
      <c r="N19" s="18">
        <v>45667</v>
      </c>
      <c r="O19" s="25" t="s">
        <v>44</v>
      </c>
    </row>
    <row r="20" spans="1:15" s="19" customFormat="1" ht="24.95" customHeight="1" x14ac:dyDescent="0.2">
      <c r="A20" s="12">
        <v>18</v>
      </c>
      <c r="B20" s="17" t="s">
        <v>67</v>
      </c>
      <c r="C20" s="20" t="s">
        <v>78</v>
      </c>
      <c r="D20" s="14">
        <v>809.06</v>
      </c>
      <c r="E20" s="14" t="s">
        <v>61</v>
      </c>
      <c r="F20" s="15" t="s">
        <v>61</v>
      </c>
      <c r="G20" s="16">
        <v>131</v>
      </c>
      <c r="H20" s="17">
        <v>6</v>
      </c>
      <c r="I20" s="17">
        <f t="shared" si="2"/>
        <v>21.833333333333332</v>
      </c>
      <c r="J20" s="12">
        <v>6</v>
      </c>
      <c r="K20" s="12">
        <v>0</v>
      </c>
      <c r="L20" s="14">
        <v>809.06</v>
      </c>
      <c r="M20" s="16">
        <v>131</v>
      </c>
      <c r="N20" s="18" t="s">
        <v>31</v>
      </c>
      <c r="O20" s="25" t="s">
        <v>44</v>
      </c>
    </row>
    <row r="21" spans="1:15" s="19" customFormat="1" ht="24.95" customHeight="1" x14ac:dyDescent="0.2">
      <c r="A21" s="12">
        <v>19</v>
      </c>
      <c r="B21" s="17">
        <v>21</v>
      </c>
      <c r="C21" s="13" t="s">
        <v>55</v>
      </c>
      <c r="D21" s="14">
        <v>664</v>
      </c>
      <c r="E21" s="14">
        <v>1114.4000000000008</v>
      </c>
      <c r="F21" s="15">
        <f t="shared" ref="F21:F27" si="3">(D21-E21)/E21</f>
        <v>-0.40416367552045984</v>
      </c>
      <c r="G21" s="16">
        <v>97</v>
      </c>
      <c r="H21" s="17">
        <v>4</v>
      </c>
      <c r="I21" s="17">
        <f t="shared" si="2"/>
        <v>24.25</v>
      </c>
      <c r="J21" s="12">
        <v>3</v>
      </c>
      <c r="K21" s="12" t="s">
        <v>61</v>
      </c>
      <c r="L21" s="23">
        <v>25593.489999999998</v>
      </c>
      <c r="M21" s="24">
        <v>3608</v>
      </c>
      <c r="N21" s="18">
        <v>45611</v>
      </c>
      <c r="O21" s="25" t="s">
        <v>52</v>
      </c>
    </row>
    <row r="22" spans="1:15" s="19" customFormat="1" ht="24.95" customHeight="1" x14ac:dyDescent="0.2">
      <c r="A22" s="12">
        <v>20</v>
      </c>
      <c r="B22" s="17">
        <v>13</v>
      </c>
      <c r="C22" s="13" t="s">
        <v>42</v>
      </c>
      <c r="D22" s="14">
        <v>584.51</v>
      </c>
      <c r="E22" s="14">
        <v>2127.16</v>
      </c>
      <c r="F22" s="15">
        <f t="shared" si="3"/>
        <v>-0.72521578066530024</v>
      </c>
      <c r="G22" s="16">
        <v>106</v>
      </c>
      <c r="H22" s="17">
        <v>9</v>
      </c>
      <c r="I22" s="17">
        <f t="shared" si="2"/>
        <v>11.777777777777779</v>
      </c>
      <c r="J22" s="12">
        <v>3</v>
      </c>
      <c r="K22" s="12">
        <v>7</v>
      </c>
      <c r="L22" s="23">
        <v>84543.54</v>
      </c>
      <c r="M22" s="24">
        <v>13067</v>
      </c>
      <c r="N22" s="18">
        <v>45625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20</v>
      </c>
      <c r="C23" s="20" t="s">
        <v>50</v>
      </c>
      <c r="D23" s="14">
        <v>484.3</v>
      </c>
      <c r="E23" s="14">
        <v>1168.2</v>
      </c>
      <c r="F23" s="15">
        <f t="shared" si="3"/>
        <v>-0.58543057695600076</v>
      </c>
      <c r="G23" s="12">
        <v>79</v>
      </c>
      <c r="H23" s="17">
        <v>3</v>
      </c>
      <c r="I23" s="17">
        <f t="shared" si="2"/>
        <v>26.333333333333332</v>
      </c>
      <c r="J23" s="12">
        <v>2</v>
      </c>
      <c r="K23" s="12">
        <v>5</v>
      </c>
      <c r="L23" s="14">
        <v>5922</v>
      </c>
      <c r="M23" s="16">
        <v>897</v>
      </c>
      <c r="N23" s="18">
        <v>45639</v>
      </c>
      <c r="O23" s="25" t="s">
        <v>40</v>
      </c>
    </row>
    <row r="24" spans="1:15" s="43" customFormat="1" ht="24.75" customHeight="1" x14ac:dyDescent="0.2">
      <c r="A24" s="12">
        <v>22</v>
      </c>
      <c r="B24" s="39">
        <v>22</v>
      </c>
      <c r="C24" s="8" t="s">
        <v>41</v>
      </c>
      <c r="D24" s="5">
        <v>460</v>
      </c>
      <c r="E24" s="5">
        <v>1062</v>
      </c>
      <c r="F24" s="41">
        <f t="shared" si="3"/>
        <v>-0.56685499058380417</v>
      </c>
      <c r="G24" s="6">
        <v>73</v>
      </c>
      <c r="H24" s="4" t="s">
        <v>61</v>
      </c>
      <c r="I24" s="4" t="s">
        <v>61</v>
      </c>
      <c r="J24" s="4">
        <v>2</v>
      </c>
      <c r="K24" s="4">
        <v>6</v>
      </c>
      <c r="L24" s="5">
        <v>43292</v>
      </c>
      <c r="M24" s="6">
        <v>6230</v>
      </c>
      <c r="N24" s="7">
        <v>45632</v>
      </c>
      <c r="O24" s="40" t="s">
        <v>35</v>
      </c>
    </row>
    <row r="25" spans="1:15" s="22" customFormat="1" ht="24.75" customHeight="1" x14ac:dyDescent="0.15">
      <c r="A25" s="12">
        <v>23</v>
      </c>
      <c r="B25" s="17">
        <v>19</v>
      </c>
      <c r="C25" s="20" t="s">
        <v>51</v>
      </c>
      <c r="D25" s="14">
        <v>395.70000000000005</v>
      </c>
      <c r="E25" s="14">
        <v>1225</v>
      </c>
      <c r="F25" s="15">
        <f t="shared" si="3"/>
        <v>-0.67697959183673462</v>
      </c>
      <c r="G25" s="16">
        <v>62</v>
      </c>
      <c r="H25" s="17">
        <v>2</v>
      </c>
      <c r="I25" s="17">
        <f t="shared" ref="I25:I32" si="4">G25/H25</f>
        <v>31</v>
      </c>
      <c r="J25" s="12">
        <v>2</v>
      </c>
      <c r="K25" s="12">
        <v>4</v>
      </c>
      <c r="L25" s="14">
        <v>5356.5</v>
      </c>
      <c r="M25" s="16">
        <v>992</v>
      </c>
      <c r="N25" s="18">
        <v>45646</v>
      </c>
      <c r="O25" s="25" t="s">
        <v>52</v>
      </c>
    </row>
    <row r="26" spans="1:15" s="22" customFormat="1" ht="24.95" customHeight="1" x14ac:dyDescent="0.15">
      <c r="A26" s="12">
        <v>24</v>
      </c>
      <c r="B26" s="17">
        <v>23</v>
      </c>
      <c r="C26" s="13" t="s">
        <v>53</v>
      </c>
      <c r="D26" s="14">
        <v>339</v>
      </c>
      <c r="E26" s="14">
        <v>814.5</v>
      </c>
      <c r="F26" s="15">
        <f t="shared" si="3"/>
        <v>-0.58379373848987104</v>
      </c>
      <c r="G26" s="12">
        <v>44</v>
      </c>
      <c r="H26" s="12">
        <v>3</v>
      </c>
      <c r="I26" s="17">
        <f t="shared" si="4"/>
        <v>14.666666666666666</v>
      </c>
      <c r="J26" s="12">
        <v>1</v>
      </c>
      <c r="K26" s="12">
        <v>18</v>
      </c>
      <c r="L26" s="23">
        <v>123957.93</v>
      </c>
      <c r="M26" s="24">
        <v>18599</v>
      </c>
      <c r="N26" s="18">
        <v>45548</v>
      </c>
      <c r="O26" s="25" t="s">
        <v>38</v>
      </c>
    </row>
    <row r="27" spans="1:15" s="22" customFormat="1" ht="24.75" customHeight="1" x14ac:dyDescent="0.15">
      <c r="A27" s="12">
        <v>25</v>
      </c>
      <c r="B27" s="17">
        <v>29</v>
      </c>
      <c r="C27" s="20" t="s">
        <v>59</v>
      </c>
      <c r="D27" s="14">
        <v>334.6</v>
      </c>
      <c r="E27" s="14">
        <v>176.7</v>
      </c>
      <c r="F27" s="15">
        <f t="shared" si="3"/>
        <v>0.89360498019241674</v>
      </c>
      <c r="G27" s="12">
        <v>40</v>
      </c>
      <c r="H27" s="12">
        <v>2</v>
      </c>
      <c r="I27" s="17">
        <f t="shared" si="4"/>
        <v>20</v>
      </c>
      <c r="J27" s="12">
        <v>2</v>
      </c>
      <c r="K27" s="12">
        <v>16</v>
      </c>
      <c r="L27" s="14">
        <v>130511.60000000003</v>
      </c>
      <c r="M27" s="16">
        <v>19310</v>
      </c>
      <c r="N27" s="18">
        <v>45562</v>
      </c>
      <c r="O27" s="38" t="s">
        <v>44</v>
      </c>
    </row>
    <row r="28" spans="1:15" s="22" customFormat="1" ht="24.75" customHeight="1" x14ac:dyDescent="0.15">
      <c r="A28" s="12">
        <v>26</v>
      </c>
      <c r="B28" s="39" t="s">
        <v>67</v>
      </c>
      <c r="C28" s="8" t="s">
        <v>79</v>
      </c>
      <c r="D28" s="5">
        <v>313.10000000000002</v>
      </c>
      <c r="E28" s="14" t="s">
        <v>61</v>
      </c>
      <c r="F28" s="15" t="s">
        <v>61</v>
      </c>
      <c r="G28" s="6">
        <v>46</v>
      </c>
      <c r="H28" s="39">
        <v>4</v>
      </c>
      <c r="I28" s="39">
        <f t="shared" si="4"/>
        <v>11.5</v>
      </c>
      <c r="J28" s="4">
        <v>4</v>
      </c>
      <c r="K28" s="4">
        <v>0</v>
      </c>
      <c r="L28" s="14">
        <v>313.10000000000002</v>
      </c>
      <c r="M28" s="16">
        <v>46</v>
      </c>
      <c r="N28" s="18" t="s">
        <v>31</v>
      </c>
      <c r="O28" s="40" t="s">
        <v>28</v>
      </c>
    </row>
    <row r="29" spans="1:15" s="22" customFormat="1" ht="24.75" customHeight="1" x14ac:dyDescent="0.15">
      <c r="A29" s="12">
        <v>27</v>
      </c>
      <c r="B29" s="17">
        <v>12</v>
      </c>
      <c r="C29" s="20" t="s">
        <v>54</v>
      </c>
      <c r="D29" s="14">
        <v>303</v>
      </c>
      <c r="E29" s="14">
        <v>5946.94</v>
      </c>
      <c r="F29" s="15">
        <f>(D29-E29)/E29</f>
        <v>-0.94904942710032381</v>
      </c>
      <c r="G29" s="16">
        <v>58</v>
      </c>
      <c r="H29" s="17">
        <v>7</v>
      </c>
      <c r="I29" s="17">
        <f t="shared" si="4"/>
        <v>8.2857142857142865</v>
      </c>
      <c r="J29" s="12">
        <v>2</v>
      </c>
      <c r="K29" s="12">
        <v>2</v>
      </c>
      <c r="L29" s="14">
        <v>7235.84</v>
      </c>
      <c r="M29" s="16">
        <v>1050</v>
      </c>
      <c r="N29" s="18">
        <v>45660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24</v>
      </c>
      <c r="C30" s="13" t="s">
        <v>63</v>
      </c>
      <c r="D30" s="14">
        <v>283</v>
      </c>
      <c r="E30" s="14">
        <v>697.5</v>
      </c>
      <c r="F30" s="15">
        <f>(D30-E30)/E30</f>
        <v>-0.59426523297491041</v>
      </c>
      <c r="G30" s="16">
        <v>54</v>
      </c>
      <c r="H30" s="17">
        <v>7</v>
      </c>
      <c r="I30" s="17">
        <f t="shared" si="4"/>
        <v>7.7142857142857144</v>
      </c>
      <c r="J30" s="12">
        <v>4</v>
      </c>
      <c r="K30" s="12">
        <v>2</v>
      </c>
      <c r="L30" s="14">
        <v>998.5</v>
      </c>
      <c r="M30" s="16">
        <v>189</v>
      </c>
      <c r="N30" s="18">
        <v>45660</v>
      </c>
      <c r="O30" s="38" t="s">
        <v>57</v>
      </c>
    </row>
    <row r="31" spans="1:15" s="22" customFormat="1" ht="24.75" customHeight="1" x14ac:dyDescent="0.15">
      <c r="A31" s="12">
        <v>29</v>
      </c>
      <c r="B31" s="17">
        <v>30</v>
      </c>
      <c r="C31" s="20" t="s">
        <v>56</v>
      </c>
      <c r="D31" s="14">
        <v>154</v>
      </c>
      <c r="E31" s="14">
        <v>55</v>
      </c>
      <c r="F31" s="15">
        <f>(D31-E31)/E31</f>
        <v>1.8</v>
      </c>
      <c r="G31" s="12">
        <v>36</v>
      </c>
      <c r="H31" s="17">
        <v>2</v>
      </c>
      <c r="I31" s="17">
        <f t="shared" si="4"/>
        <v>18</v>
      </c>
      <c r="J31" s="12">
        <v>2</v>
      </c>
      <c r="K31" s="12">
        <v>7</v>
      </c>
      <c r="L31" s="14">
        <v>5500.19</v>
      </c>
      <c r="M31" s="16">
        <v>1623</v>
      </c>
      <c r="N31" s="18">
        <v>45625</v>
      </c>
      <c r="O31" s="25" t="s">
        <v>57</v>
      </c>
    </row>
    <row r="32" spans="1:15" s="22" customFormat="1" ht="24.75" customHeight="1" x14ac:dyDescent="0.15">
      <c r="A32" s="12">
        <v>30</v>
      </c>
      <c r="B32" s="14" t="s">
        <v>61</v>
      </c>
      <c r="C32" s="20" t="s">
        <v>80</v>
      </c>
      <c r="D32" s="14">
        <v>88</v>
      </c>
      <c r="E32" s="14" t="s">
        <v>61</v>
      </c>
      <c r="F32" s="15" t="s">
        <v>61</v>
      </c>
      <c r="G32" s="16">
        <v>24</v>
      </c>
      <c r="H32" s="17">
        <v>1</v>
      </c>
      <c r="I32" s="17">
        <f t="shared" si="4"/>
        <v>24</v>
      </c>
      <c r="J32" s="12">
        <v>1</v>
      </c>
      <c r="K32" s="15" t="s">
        <v>61</v>
      </c>
      <c r="L32" s="14">
        <v>276973.59000000003</v>
      </c>
      <c r="M32" s="16">
        <v>50015</v>
      </c>
      <c r="N32" s="18">
        <v>45590</v>
      </c>
      <c r="O32" s="25" t="s">
        <v>28</v>
      </c>
    </row>
    <row r="33" spans="1:15" ht="24.95" customHeight="1" x14ac:dyDescent="0.15">
      <c r="A33" s="27"/>
      <c r="B33" s="44"/>
      <c r="C33" s="29" t="s">
        <v>81</v>
      </c>
      <c r="D33" s="30">
        <f>SUBTOTAL(109,Table132[Pajamos 
(GBO)])</f>
        <v>616589</v>
      </c>
      <c r="E33" s="31" t="s">
        <v>82</v>
      </c>
      <c r="F33" s="32">
        <f>(D33-E33)/E33</f>
        <v>-4.7659573153591185E-2</v>
      </c>
      <c r="G33" s="33">
        <f>SUBTOTAL(109,Table132[Žiūrovų sk. 
(ADM)])</f>
        <v>88329</v>
      </c>
      <c r="H33" s="34"/>
      <c r="I33" s="35"/>
      <c r="J33" s="34"/>
      <c r="K33" s="28"/>
      <c r="L33" s="34"/>
      <c r="M33" s="34"/>
      <c r="N33" s="36"/>
      <c r="O33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O35"/>
  <sheetViews>
    <sheetView topLeftCell="A13" zoomScale="60" zoomScaleNormal="60" workbookViewId="0">
      <selection activeCell="C28" sqref="C28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14" width="20.7109375" style="1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10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2">
        <v>1</v>
      </c>
      <c r="C3" s="20" t="s">
        <v>17</v>
      </c>
      <c r="D3" s="14">
        <v>175611</v>
      </c>
      <c r="E3" s="14">
        <v>319811</v>
      </c>
      <c r="F3" s="15">
        <f>(D3-E3)/E3</f>
        <v>-0.4508913076785977</v>
      </c>
      <c r="G3" s="16">
        <v>22367</v>
      </c>
      <c r="H3" s="14" t="s">
        <v>61</v>
      </c>
      <c r="I3" s="15" t="s">
        <v>61</v>
      </c>
      <c r="J3" s="15" t="s">
        <v>61</v>
      </c>
      <c r="K3" s="12">
        <v>3</v>
      </c>
      <c r="L3" s="14">
        <v>732299</v>
      </c>
      <c r="M3" s="16">
        <v>93441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2">
        <v>2</v>
      </c>
      <c r="C4" s="20" t="s">
        <v>19</v>
      </c>
      <c r="D4" s="14">
        <v>141096.75</v>
      </c>
      <c r="E4" s="14">
        <v>259116.22</v>
      </c>
      <c r="F4" s="15">
        <f>(D4-E4)/E4</f>
        <v>-0.45546924850941406</v>
      </c>
      <c r="G4" s="16">
        <v>23575</v>
      </c>
      <c r="H4" s="17">
        <v>477</v>
      </c>
      <c r="I4" s="17">
        <f>G4/H4</f>
        <v>49.423480083857442</v>
      </c>
      <c r="J4" s="12">
        <v>23</v>
      </c>
      <c r="K4" s="12">
        <v>2</v>
      </c>
      <c r="L4" s="14">
        <v>428329.13</v>
      </c>
      <c r="M4" s="16">
        <v>71342</v>
      </c>
      <c r="N4" s="18">
        <v>45653</v>
      </c>
      <c r="O4" s="25" t="s">
        <v>20</v>
      </c>
    </row>
    <row r="5" spans="1:15" s="19" customFormat="1" ht="24.95" customHeight="1" x14ac:dyDescent="0.2">
      <c r="A5" s="12">
        <v>3</v>
      </c>
      <c r="B5" s="12" t="s">
        <v>60</v>
      </c>
      <c r="C5" s="13" t="s">
        <v>30</v>
      </c>
      <c r="D5" s="14">
        <v>88070.16</v>
      </c>
      <c r="E5" s="14" t="s">
        <v>61</v>
      </c>
      <c r="F5" s="15" t="s">
        <v>61</v>
      </c>
      <c r="G5" s="16">
        <v>11215</v>
      </c>
      <c r="H5" s="17">
        <v>232</v>
      </c>
      <c r="I5" s="17">
        <f>G5/H5</f>
        <v>48.34051724137931</v>
      </c>
      <c r="J5" s="12">
        <v>17</v>
      </c>
      <c r="K5" s="12">
        <v>1</v>
      </c>
      <c r="L5" s="14">
        <v>104213.51</v>
      </c>
      <c r="M5" s="16">
        <v>13220</v>
      </c>
      <c r="N5" s="18">
        <v>45660</v>
      </c>
      <c r="O5" s="38" t="s">
        <v>28</v>
      </c>
    </row>
    <row r="6" spans="1:15" s="19" customFormat="1" ht="24.95" customHeight="1" x14ac:dyDescent="0.2">
      <c r="A6" s="12">
        <v>4</v>
      </c>
      <c r="B6" s="12">
        <v>3</v>
      </c>
      <c r="C6" s="20" t="s">
        <v>21</v>
      </c>
      <c r="D6" s="23">
        <v>57003.88</v>
      </c>
      <c r="E6" s="14">
        <v>163015.66</v>
      </c>
      <c r="F6" s="15">
        <f>(D6-E6)/E6</f>
        <v>-0.65031654014099016</v>
      </c>
      <c r="G6" s="24">
        <v>9549</v>
      </c>
      <c r="H6" s="16">
        <v>232</v>
      </c>
      <c r="I6" s="17">
        <f>G6/H6</f>
        <v>41.15948275862069</v>
      </c>
      <c r="J6" s="16">
        <v>16</v>
      </c>
      <c r="K6" s="16">
        <v>6</v>
      </c>
      <c r="L6" s="14">
        <v>982501.25</v>
      </c>
      <c r="M6" s="16">
        <v>159472</v>
      </c>
      <c r="N6" s="18">
        <v>45625</v>
      </c>
      <c r="O6" s="25" t="s">
        <v>22</v>
      </c>
    </row>
    <row r="7" spans="1:15" s="19" customFormat="1" ht="24.95" customHeight="1" x14ac:dyDescent="0.2">
      <c r="A7" s="12">
        <v>5</v>
      </c>
      <c r="B7" s="12">
        <v>4</v>
      </c>
      <c r="C7" s="20" t="s">
        <v>23</v>
      </c>
      <c r="D7" s="14">
        <v>43866.94</v>
      </c>
      <c r="E7" s="14">
        <v>111906.01</v>
      </c>
      <c r="F7" s="15">
        <f>(D7-E7)/E7</f>
        <v>-0.60800192947635245</v>
      </c>
      <c r="G7" s="16">
        <v>7168</v>
      </c>
      <c r="H7" s="17">
        <v>226</v>
      </c>
      <c r="I7" s="17">
        <f>G7/H7</f>
        <v>31.716814159292035</v>
      </c>
      <c r="J7" s="12">
        <v>26</v>
      </c>
      <c r="K7" s="12">
        <v>3</v>
      </c>
      <c r="L7" s="14">
        <v>260486.58</v>
      </c>
      <c r="M7" s="16">
        <v>41463</v>
      </c>
      <c r="N7" s="18" t="s">
        <v>24</v>
      </c>
      <c r="O7" s="25" t="s">
        <v>22</v>
      </c>
    </row>
    <row r="8" spans="1:15" s="19" customFormat="1" ht="24.95" customHeight="1" x14ac:dyDescent="0.2">
      <c r="A8" s="12">
        <v>6</v>
      </c>
      <c r="B8" s="12">
        <v>5</v>
      </c>
      <c r="C8" s="20" t="s">
        <v>25</v>
      </c>
      <c r="D8" s="23">
        <v>27945.5</v>
      </c>
      <c r="E8" s="14">
        <v>48340</v>
      </c>
      <c r="F8" s="15">
        <f>(D8-E8)/E8</f>
        <v>-0.42189697972693424</v>
      </c>
      <c r="G8" s="24">
        <v>3915</v>
      </c>
      <c r="H8" s="16">
        <v>44</v>
      </c>
      <c r="I8" s="17">
        <f>G8/H8</f>
        <v>88.977272727272734</v>
      </c>
      <c r="J8" s="16">
        <v>11</v>
      </c>
      <c r="K8" s="16">
        <v>2</v>
      </c>
      <c r="L8" s="14">
        <v>76285.5</v>
      </c>
      <c r="M8" s="16">
        <v>10535</v>
      </c>
      <c r="N8" s="18">
        <v>45653</v>
      </c>
      <c r="O8" s="25" t="s">
        <v>26</v>
      </c>
    </row>
    <row r="9" spans="1:15" s="19" customFormat="1" ht="24.95" customHeight="1" x14ac:dyDescent="0.2">
      <c r="A9" s="12">
        <v>7</v>
      </c>
      <c r="B9" s="12" t="s">
        <v>60</v>
      </c>
      <c r="C9" s="13" t="s">
        <v>62</v>
      </c>
      <c r="D9" s="14">
        <v>27921</v>
      </c>
      <c r="E9" s="14" t="s">
        <v>61</v>
      </c>
      <c r="F9" s="14" t="s">
        <v>61</v>
      </c>
      <c r="G9" s="16">
        <v>4167</v>
      </c>
      <c r="H9" s="12" t="s">
        <v>61</v>
      </c>
      <c r="I9" s="12" t="s">
        <v>61</v>
      </c>
      <c r="J9" s="12">
        <v>18</v>
      </c>
      <c r="K9" s="12">
        <v>1</v>
      </c>
      <c r="L9" s="14">
        <v>27921</v>
      </c>
      <c r="M9" s="16">
        <v>4167</v>
      </c>
      <c r="N9" s="18">
        <v>45660</v>
      </c>
      <c r="O9" s="38" t="s">
        <v>35</v>
      </c>
    </row>
    <row r="10" spans="1:15" s="19" customFormat="1" ht="24.95" customHeight="1" x14ac:dyDescent="0.2">
      <c r="A10" s="12">
        <v>8</v>
      </c>
      <c r="B10" s="12" t="s">
        <v>60</v>
      </c>
      <c r="C10" s="13" t="s">
        <v>39</v>
      </c>
      <c r="D10" s="14">
        <v>24152.15</v>
      </c>
      <c r="E10" s="14" t="s">
        <v>61</v>
      </c>
      <c r="F10" s="15" t="s">
        <v>61</v>
      </c>
      <c r="G10" s="16">
        <v>3077</v>
      </c>
      <c r="H10" s="17">
        <v>17</v>
      </c>
      <c r="I10" s="17">
        <f t="shared" ref="I10:I17" si="0">G10/H10</f>
        <v>181</v>
      </c>
      <c r="J10" s="12">
        <v>12</v>
      </c>
      <c r="K10" s="12">
        <v>1</v>
      </c>
      <c r="L10" s="14">
        <v>29602.15</v>
      </c>
      <c r="M10" s="16">
        <v>3597</v>
      </c>
      <c r="N10" s="18">
        <v>45660</v>
      </c>
      <c r="O10" s="38" t="s">
        <v>40</v>
      </c>
    </row>
    <row r="11" spans="1:15" s="19" customFormat="1" ht="24.95" customHeight="1" x14ac:dyDescent="0.2">
      <c r="A11" s="12">
        <v>9</v>
      </c>
      <c r="B11" s="12">
        <v>7</v>
      </c>
      <c r="C11" s="20" t="s">
        <v>29</v>
      </c>
      <c r="D11" s="14">
        <v>15040.34</v>
      </c>
      <c r="E11" s="14">
        <v>35537.9</v>
      </c>
      <c r="F11" s="15">
        <f>(D11-E11)/E11</f>
        <v>-0.57678028245900859</v>
      </c>
      <c r="G11" s="16">
        <v>1975</v>
      </c>
      <c r="H11" s="17">
        <v>72</v>
      </c>
      <c r="I11" s="17">
        <f t="shared" si="0"/>
        <v>27.430555555555557</v>
      </c>
      <c r="J11" s="12">
        <v>9</v>
      </c>
      <c r="K11" s="12">
        <v>8</v>
      </c>
      <c r="L11" s="14">
        <v>705441.72</v>
      </c>
      <c r="M11" s="16">
        <v>85954</v>
      </c>
      <c r="N11" s="18">
        <v>45611</v>
      </c>
      <c r="O11" s="25" t="s">
        <v>20</v>
      </c>
    </row>
    <row r="12" spans="1:15" s="19" customFormat="1" ht="24.75" customHeight="1" x14ac:dyDescent="0.2">
      <c r="A12" s="12">
        <v>10</v>
      </c>
      <c r="B12" s="12">
        <v>6</v>
      </c>
      <c r="C12" s="20" t="s">
        <v>27</v>
      </c>
      <c r="D12" s="14">
        <v>14627.08</v>
      </c>
      <c r="E12" s="14">
        <v>47307.39</v>
      </c>
      <c r="F12" s="15">
        <f>(D12-E12)/E12</f>
        <v>-0.69080771524279816</v>
      </c>
      <c r="G12" s="16">
        <v>2301</v>
      </c>
      <c r="H12" s="17">
        <v>72</v>
      </c>
      <c r="I12" s="17">
        <f t="shared" si="0"/>
        <v>31.958333333333332</v>
      </c>
      <c r="J12" s="12">
        <v>12</v>
      </c>
      <c r="K12" s="12">
        <v>5</v>
      </c>
      <c r="L12" s="14">
        <v>184388.56</v>
      </c>
      <c r="M12" s="16">
        <v>28431</v>
      </c>
      <c r="N12" s="18">
        <v>45632</v>
      </c>
      <c r="O12" s="25" t="s">
        <v>28</v>
      </c>
    </row>
    <row r="13" spans="1:15" s="19" customFormat="1" ht="24.95" customHeight="1" x14ac:dyDescent="0.2">
      <c r="A13" s="12">
        <v>11</v>
      </c>
      <c r="B13" s="12">
        <v>9</v>
      </c>
      <c r="C13" s="20" t="s">
        <v>32</v>
      </c>
      <c r="D13" s="14">
        <v>8011.44</v>
      </c>
      <c r="E13" s="14">
        <v>13826.79</v>
      </c>
      <c r="F13" s="15">
        <f>(D13-E13)/E13</f>
        <v>-0.4205856890861871</v>
      </c>
      <c r="G13" s="16">
        <v>1289</v>
      </c>
      <c r="H13" s="12">
        <v>32</v>
      </c>
      <c r="I13" s="17">
        <f t="shared" si="0"/>
        <v>40.28125</v>
      </c>
      <c r="J13" s="12">
        <v>7</v>
      </c>
      <c r="K13" s="12">
        <v>4</v>
      </c>
      <c r="L13" s="14">
        <v>60554.42</v>
      </c>
      <c r="M13" s="16">
        <v>9060</v>
      </c>
      <c r="N13" s="18">
        <v>45639</v>
      </c>
      <c r="O13" s="25" t="s">
        <v>33</v>
      </c>
    </row>
    <row r="14" spans="1:15" s="19" customFormat="1" ht="24.95" customHeight="1" x14ac:dyDescent="0.2">
      <c r="A14" s="12">
        <v>12</v>
      </c>
      <c r="B14" s="12" t="s">
        <v>60</v>
      </c>
      <c r="C14" s="20" t="s">
        <v>54</v>
      </c>
      <c r="D14" s="14">
        <v>5946.94</v>
      </c>
      <c r="E14" s="14" t="s">
        <v>61</v>
      </c>
      <c r="F14" s="15" t="s">
        <v>61</v>
      </c>
      <c r="G14" s="16">
        <v>853</v>
      </c>
      <c r="H14" s="17">
        <v>84</v>
      </c>
      <c r="I14" s="17">
        <f t="shared" si="0"/>
        <v>10.154761904761905</v>
      </c>
      <c r="J14" s="12">
        <v>17</v>
      </c>
      <c r="K14" s="12">
        <v>1</v>
      </c>
      <c r="L14" s="14">
        <v>6873.84</v>
      </c>
      <c r="M14" s="16">
        <v>980</v>
      </c>
      <c r="N14" s="18">
        <v>45660</v>
      </c>
      <c r="O14" s="25" t="s">
        <v>38</v>
      </c>
    </row>
    <row r="15" spans="1:15" s="19" customFormat="1" ht="24.95" customHeight="1" x14ac:dyDescent="0.2">
      <c r="A15" s="12">
        <v>13</v>
      </c>
      <c r="B15" s="12">
        <v>15</v>
      </c>
      <c r="C15" s="13" t="s">
        <v>42</v>
      </c>
      <c r="D15" s="14">
        <v>2127.16</v>
      </c>
      <c r="E15" s="23">
        <v>3839.06</v>
      </c>
      <c r="F15" s="15">
        <f>(D15-E15)/E15</f>
        <v>-0.44591644829723948</v>
      </c>
      <c r="G15" s="16">
        <v>338</v>
      </c>
      <c r="H15" s="17">
        <v>20</v>
      </c>
      <c r="I15" s="17">
        <f t="shared" si="0"/>
        <v>16.899999999999999</v>
      </c>
      <c r="J15" s="12">
        <v>5</v>
      </c>
      <c r="K15" s="12">
        <v>6</v>
      </c>
      <c r="L15" s="23">
        <v>83959.03</v>
      </c>
      <c r="M15" s="24">
        <v>12961</v>
      </c>
      <c r="N15" s="18">
        <v>45625</v>
      </c>
      <c r="O15" s="25" t="s">
        <v>38</v>
      </c>
    </row>
    <row r="16" spans="1:15" s="19" customFormat="1" ht="24.95" customHeight="1" x14ac:dyDescent="0.2">
      <c r="A16" s="12">
        <v>14</v>
      </c>
      <c r="B16" s="12">
        <v>18</v>
      </c>
      <c r="C16" s="20" t="s">
        <v>47</v>
      </c>
      <c r="D16" s="14">
        <v>1854.4899999999998</v>
      </c>
      <c r="E16" s="14">
        <v>2013.81</v>
      </c>
      <c r="F16" s="15">
        <f>(D16-E16)/E16</f>
        <v>-7.91137197650226E-2</v>
      </c>
      <c r="G16" s="16">
        <v>263</v>
      </c>
      <c r="H16" s="17">
        <v>15</v>
      </c>
      <c r="I16" s="17">
        <f t="shared" si="0"/>
        <v>17.533333333333335</v>
      </c>
      <c r="J16" s="12">
        <v>3</v>
      </c>
      <c r="K16" s="12">
        <v>4</v>
      </c>
      <c r="L16" s="14">
        <v>22688.590000000004</v>
      </c>
      <c r="M16" s="16">
        <v>3180</v>
      </c>
      <c r="N16" s="18" t="s">
        <v>48</v>
      </c>
      <c r="O16" s="25" t="s">
        <v>49</v>
      </c>
    </row>
    <row r="17" spans="1:15" s="19" customFormat="1" ht="24.95" customHeight="1" x14ac:dyDescent="0.2">
      <c r="A17" s="12">
        <v>15</v>
      </c>
      <c r="B17" s="12">
        <v>16</v>
      </c>
      <c r="C17" s="13" t="s">
        <v>43</v>
      </c>
      <c r="D17" s="23">
        <v>1798.6</v>
      </c>
      <c r="E17" s="23">
        <v>3617.52</v>
      </c>
      <c r="F17" s="15">
        <f>(D17-E17)/E17</f>
        <v>-0.50280855392644686</v>
      </c>
      <c r="G17" s="24">
        <v>229</v>
      </c>
      <c r="H17" s="16">
        <v>5</v>
      </c>
      <c r="I17" s="17">
        <f t="shared" si="0"/>
        <v>45.8</v>
      </c>
      <c r="J17" s="16">
        <v>2</v>
      </c>
      <c r="K17" s="16">
        <v>7</v>
      </c>
      <c r="L17" s="23">
        <v>81999.150000000009</v>
      </c>
      <c r="M17" s="24">
        <v>11592</v>
      </c>
      <c r="N17" s="18">
        <v>45618</v>
      </c>
      <c r="O17" s="25" t="s">
        <v>44</v>
      </c>
    </row>
    <row r="18" spans="1:15" s="19" customFormat="1" ht="24.95" customHeight="1" x14ac:dyDescent="0.2">
      <c r="A18" s="12">
        <v>16</v>
      </c>
      <c r="B18" s="4" t="s">
        <v>67</v>
      </c>
      <c r="C18" s="8" t="s">
        <v>66</v>
      </c>
      <c r="D18" s="5">
        <v>1527.72</v>
      </c>
      <c r="E18" s="5" t="s">
        <v>61</v>
      </c>
      <c r="F18" s="15" t="s">
        <v>61</v>
      </c>
      <c r="G18" s="4">
        <v>273</v>
      </c>
      <c r="H18" s="4">
        <v>5</v>
      </c>
      <c r="I18" s="17">
        <v>54.6</v>
      </c>
      <c r="J18" s="4">
        <v>5</v>
      </c>
      <c r="K18" s="4">
        <v>0</v>
      </c>
      <c r="L18" s="5">
        <v>1527.72</v>
      </c>
      <c r="M18" s="6">
        <v>273</v>
      </c>
      <c r="N18" s="7" t="s">
        <v>31</v>
      </c>
      <c r="O18" s="26" t="s">
        <v>38</v>
      </c>
    </row>
    <row r="19" spans="1:15" s="19" customFormat="1" ht="24.95" customHeight="1" x14ac:dyDescent="0.2">
      <c r="A19" s="12">
        <v>17</v>
      </c>
      <c r="B19" s="12">
        <v>11</v>
      </c>
      <c r="C19" s="20" t="s">
        <v>36</v>
      </c>
      <c r="D19" s="14">
        <v>1476.41</v>
      </c>
      <c r="E19" s="14">
        <v>8630.4699999999993</v>
      </c>
      <c r="F19" s="15">
        <f t="shared" ref="F19:F25" si="1">(D19-E19)/E19</f>
        <v>-0.82893052174447046</v>
      </c>
      <c r="G19" s="16">
        <v>233</v>
      </c>
      <c r="H19" s="17">
        <v>18</v>
      </c>
      <c r="I19" s="17">
        <f>G19/H19</f>
        <v>12.944444444444445</v>
      </c>
      <c r="J19" s="12">
        <v>3</v>
      </c>
      <c r="K19" s="12">
        <v>9</v>
      </c>
      <c r="L19" s="14">
        <v>163141.51999999999</v>
      </c>
      <c r="M19" s="16">
        <v>24808</v>
      </c>
      <c r="N19" s="18">
        <v>45604</v>
      </c>
      <c r="O19" s="25" t="s">
        <v>33</v>
      </c>
    </row>
    <row r="20" spans="1:15" s="19" customFormat="1" ht="24.95" customHeight="1" x14ac:dyDescent="0.2">
      <c r="A20" s="12">
        <v>18</v>
      </c>
      <c r="B20" s="12">
        <v>10</v>
      </c>
      <c r="C20" s="13" t="s">
        <v>34</v>
      </c>
      <c r="D20" s="14">
        <v>1379</v>
      </c>
      <c r="E20" s="14">
        <v>8699</v>
      </c>
      <c r="F20" s="15">
        <f t="shared" si="1"/>
        <v>-0.84147603172778485</v>
      </c>
      <c r="G20" s="16">
        <v>237</v>
      </c>
      <c r="H20" s="12" t="s">
        <v>61</v>
      </c>
      <c r="I20" s="12" t="s">
        <v>61</v>
      </c>
      <c r="J20" s="12">
        <v>9</v>
      </c>
      <c r="K20" s="12">
        <v>4</v>
      </c>
      <c r="L20" s="14">
        <v>58406</v>
      </c>
      <c r="M20" s="16">
        <v>11618</v>
      </c>
      <c r="N20" s="18">
        <v>45639</v>
      </c>
      <c r="O20" s="25" t="s">
        <v>35</v>
      </c>
    </row>
    <row r="21" spans="1:15" s="19" customFormat="1" ht="24.95" customHeight="1" x14ac:dyDescent="0.2">
      <c r="A21" s="12">
        <v>19</v>
      </c>
      <c r="B21" s="12">
        <v>20</v>
      </c>
      <c r="C21" s="20" t="s">
        <v>51</v>
      </c>
      <c r="D21" s="14">
        <v>1225</v>
      </c>
      <c r="E21" s="14">
        <v>1863.4</v>
      </c>
      <c r="F21" s="15">
        <f t="shared" si="1"/>
        <v>-0.34259954921111951</v>
      </c>
      <c r="G21" s="16">
        <v>282</v>
      </c>
      <c r="H21" s="17">
        <v>9</v>
      </c>
      <c r="I21" s="17">
        <f>G21/H21</f>
        <v>31.333333333333332</v>
      </c>
      <c r="J21" s="12">
        <v>6</v>
      </c>
      <c r="K21" s="12">
        <v>3</v>
      </c>
      <c r="L21" s="14">
        <v>4960.8</v>
      </c>
      <c r="M21" s="16">
        <v>930</v>
      </c>
      <c r="N21" s="18">
        <v>45646</v>
      </c>
      <c r="O21" s="25" t="s">
        <v>52</v>
      </c>
    </row>
    <row r="22" spans="1:15" s="19" customFormat="1" ht="24.95" customHeight="1" x14ac:dyDescent="0.2">
      <c r="A22" s="12">
        <v>20</v>
      </c>
      <c r="B22" s="12">
        <v>19</v>
      </c>
      <c r="C22" s="20" t="s">
        <v>50</v>
      </c>
      <c r="D22" s="14">
        <v>1168.2</v>
      </c>
      <c r="E22" s="14">
        <v>1978.3</v>
      </c>
      <c r="F22" s="15">
        <f t="shared" si="1"/>
        <v>-0.40949299903957942</v>
      </c>
      <c r="G22" s="12">
        <v>163</v>
      </c>
      <c r="H22" s="17">
        <v>9</v>
      </c>
      <c r="I22" s="17">
        <f>G22/H22</f>
        <v>18.111111111111111</v>
      </c>
      <c r="J22" s="12">
        <v>4</v>
      </c>
      <c r="K22" s="12">
        <v>4</v>
      </c>
      <c r="L22" s="14">
        <v>5437.7</v>
      </c>
      <c r="M22" s="16">
        <v>818</v>
      </c>
      <c r="N22" s="18">
        <v>45639</v>
      </c>
      <c r="O22" s="25" t="s">
        <v>40</v>
      </c>
    </row>
    <row r="23" spans="1:15" s="19" customFormat="1" ht="24.95" customHeight="1" x14ac:dyDescent="0.2">
      <c r="A23" s="12">
        <v>21</v>
      </c>
      <c r="B23" s="12">
        <v>25</v>
      </c>
      <c r="C23" s="13" t="s">
        <v>55</v>
      </c>
      <c r="D23" s="14">
        <v>1114.4000000000008</v>
      </c>
      <c r="E23" s="23">
        <v>708.5</v>
      </c>
      <c r="F23" s="15">
        <f t="shared" si="1"/>
        <v>0.57290049400141252</v>
      </c>
      <c r="G23" s="16">
        <v>151</v>
      </c>
      <c r="H23" s="17">
        <v>7</v>
      </c>
      <c r="I23" s="17">
        <f>G23/H23</f>
        <v>21.571428571428573</v>
      </c>
      <c r="J23" s="12">
        <v>3</v>
      </c>
      <c r="K23" s="12" t="s">
        <v>61</v>
      </c>
      <c r="L23" s="23">
        <v>24929.489999999998</v>
      </c>
      <c r="M23" s="24">
        <v>3511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2">
        <v>14</v>
      </c>
      <c r="C24" s="20" t="s">
        <v>41</v>
      </c>
      <c r="D24" s="14">
        <v>1062</v>
      </c>
      <c r="E24" s="14">
        <v>4683</v>
      </c>
      <c r="F24" s="15">
        <f t="shared" si="1"/>
        <v>-0.77322229340166559</v>
      </c>
      <c r="G24" s="16">
        <v>151</v>
      </c>
      <c r="H24" s="12" t="s">
        <v>61</v>
      </c>
      <c r="I24" s="12" t="s">
        <v>61</v>
      </c>
      <c r="J24" s="12">
        <v>5</v>
      </c>
      <c r="K24" s="12">
        <v>5</v>
      </c>
      <c r="L24" s="14">
        <v>42832</v>
      </c>
      <c r="M24" s="16">
        <v>6157</v>
      </c>
      <c r="N24" s="18">
        <v>45632</v>
      </c>
      <c r="O24" s="25" t="s">
        <v>35</v>
      </c>
    </row>
    <row r="25" spans="1:15" s="22" customFormat="1" ht="24.75" customHeight="1" x14ac:dyDescent="0.15">
      <c r="A25" s="12">
        <v>23</v>
      </c>
      <c r="B25" s="12">
        <v>21</v>
      </c>
      <c r="C25" s="13" t="s">
        <v>53</v>
      </c>
      <c r="D25" s="14">
        <v>814.5</v>
      </c>
      <c r="E25" s="23">
        <v>1548.4</v>
      </c>
      <c r="F25" s="15">
        <f t="shared" si="1"/>
        <v>-0.47397313355722037</v>
      </c>
      <c r="G25" s="12">
        <v>101</v>
      </c>
      <c r="H25" s="12">
        <v>7</v>
      </c>
      <c r="I25" s="17">
        <f>G25/H25</f>
        <v>14.428571428571429</v>
      </c>
      <c r="J25" s="12">
        <v>1</v>
      </c>
      <c r="K25" s="12">
        <v>17</v>
      </c>
      <c r="L25" s="23">
        <v>123618.93</v>
      </c>
      <c r="M25" s="24">
        <v>18555</v>
      </c>
      <c r="N25" s="18">
        <v>45548</v>
      </c>
      <c r="O25" s="25" t="s">
        <v>38</v>
      </c>
    </row>
    <row r="26" spans="1:15" s="22" customFormat="1" ht="24.95" customHeight="1" x14ac:dyDescent="0.15">
      <c r="A26" s="12">
        <v>24</v>
      </c>
      <c r="B26" s="12" t="s">
        <v>60</v>
      </c>
      <c r="C26" s="13" t="s">
        <v>63</v>
      </c>
      <c r="D26" s="14">
        <v>697.5</v>
      </c>
      <c r="E26" s="14" t="s">
        <v>61</v>
      </c>
      <c r="F26" s="15" t="s">
        <v>61</v>
      </c>
      <c r="G26" s="16">
        <v>132</v>
      </c>
      <c r="H26" s="17">
        <v>4</v>
      </c>
      <c r="I26" s="17">
        <f>G26/H26</f>
        <v>33</v>
      </c>
      <c r="J26" s="12">
        <v>3</v>
      </c>
      <c r="K26" s="12">
        <v>1</v>
      </c>
      <c r="L26" s="14">
        <v>697.5</v>
      </c>
      <c r="M26" s="16">
        <v>132</v>
      </c>
      <c r="N26" s="18">
        <v>45660</v>
      </c>
      <c r="O26" s="38" t="s">
        <v>57</v>
      </c>
    </row>
    <row r="27" spans="1:15" s="22" customFormat="1" ht="24.75" customHeight="1" x14ac:dyDescent="0.15">
      <c r="A27" s="12">
        <v>25</v>
      </c>
      <c r="B27" s="5" t="s">
        <v>61</v>
      </c>
      <c r="C27" s="8" t="s">
        <v>64</v>
      </c>
      <c r="D27" s="5">
        <v>550</v>
      </c>
      <c r="E27" s="5" t="s">
        <v>61</v>
      </c>
      <c r="F27" s="15" t="s">
        <v>61</v>
      </c>
      <c r="G27" s="4">
        <v>92</v>
      </c>
      <c r="H27" s="4">
        <v>1</v>
      </c>
      <c r="I27" s="17">
        <v>92</v>
      </c>
      <c r="J27" s="4">
        <v>1</v>
      </c>
      <c r="K27" s="4" t="s">
        <v>61</v>
      </c>
      <c r="L27" s="5">
        <v>94039.300000000017</v>
      </c>
      <c r="M27" s="6">
        <v>13916</v>
      </c>
      <c r="N27" s="7">
        <v>45590</v>
      </c>
      <c r="O27" s="26" t="s">
        <v>44</v>
      </c>
    </row>
    <row r="28" spans="1:15" s="22" customFormat="1" ht="24.75" customHeight="1" x14ac:dyDescent="0.15">
      <c r="A28" s="12">
        <v>26</v>
      </c>
      <c r="B28" s="12">
        <v>12</v>
      </c>
      <c r="C28" s="20" t="s">
        <v>37</v>
      </c>
      <c r="D28" s="14">
        <v>420.2</v>
      </c>
      <c r="E28" s="14">
        <v>8006.58</v>
      </c>
      <c r="F28" s="15">
        <f>(D28-E28)/E28</f>
        <v>-0.94751816630821151</v>
      </c>
      <c r="G28" s="16">
        <v>70</v>
      </c>
      <c r="H28" s="17">
        <v>8</v>
      </c>
      <c r="I28" s="17">
        <f>G28/H28</f>
        <v>8.75</v>
      </c>
      <c r="J28" s="12">
        <v>4</v>
      </c>
      <c r="K28" s="12">
        <v>2</v>
      </c>
      <c r="L28" s="14">
        <v>8426.7800000000007</v>
      </c>
      <c r="M28" s="16">
        <v>1232</v>
      </c>
      <c r="N28" s="18">
        <v>45653</v>
      </c>
      <c r="O28" s="25" t="s">
        <v>38</v>
      </c>
    </row>
    <row r="29" spans="1:15" s="22" customFormat="1" ht="24.75" customHeight="1" x14ac:dyDescent="0.15">
      <c r="A29" s="12">
        <v>27</v>
      </c>
      <c r="B29" s="5" t="s">
        <v>61</v>
      </c>
      <c r="C29" s="13" t="s">
        <v>65</v>
      </c>
      <c r="D29" s="14">
        <v>332.78</v>
      </c>
      <c r="E29" s="14" t="s">
        <v>61</v>
      </c>
      <c r="F29" s="15" t="s">
        <v>61</v>
      </c>
      <c r="G29" s="16">
        <v>77</v>
      </c>
      <c r="H29" s="17">
        <v>2</v>
      </c>
      <c r="I29" s="17">
        <v>38.5</v>
      </c>
      <c r="J29" s="12">
        <v>2</v>
      </c>
      <c r="K29" s="12" t="s">
        <v>61</v>
      </c>
      <c r="L29" s="14">
        <v>47063.549999999996</v>
      </c>
      <c r="M29" s="16">
        <v>9366</v>
      </c>
      <c r="N29" s="18">
        <v>45541</v>
      </c>
      <c r="O29" s="25" t="s">
        <v>44</v>
      </c>
    </row>
    <row r="30" spans="1:15" s="22" customFormat="1" ht="24.75" customHeight="1" x14ac:dyDescent="0.15">
      <c r="A30" s="12">
        <v>28</v>
      </c>
      <c r="B30" s="4"/>
      <c r="C30" s="8" t="s">
        <v>69</v>
      </c>
      <c r="D30" s="5">
        <v>305</v>
      </c>
      <c r="E30" s="14" t="s">
        <v>61</v>
      </c>
      <c r="F30" s="15" t="s">
        <v>61</v>
      </c>
      <c r="G30" s="6">
        <v>74</v>
      </c>
      <c r="H30" s="4">
        <v>1</v>
      </c>
      <c r="I30" s="39">
        <v>48.5</v>
      </c>
      <c r="J30" s="4">
        <v>1</v>
      </c>
      <c r="K30" s="15" t="s">
        <v>61</v>
      </c>
      <c r="L30" s="5">
        <v>4320</v>
      </c>
      <c r="M30" s="6">
        <v>1946</v>
      </c>
      <c r="N30" s="7">
        <v>45632</v>
      </c>
      <c r="O30" s="40" t="s">
        <v>70</v>
      </c>
    </row>
    <row r="31" spans="1:15" ht="24.75" customHeight="1" x14ac:dyDescent="0.15">
      <c r="A31" s="12">
        <v>29</v>
      </c>
      <c r="B31" s="12">
        <v>28</v>
      </c>
      <c r="C31" s="20" t="s">
        <v>59</v>
      </c>
      <c r="D31" s="14">
        <v>176.7</v>
      </c>
      <c r="E31" s="14">
        <v>315.3</v>
      </c>
      <c r="F31" s="15">
        <f>(D31-E31)/E31</f>
        <v>-0.43958135109419605</v>
      </c>
      <c r="G31" s="12">
        <v>23</v>
      </c>
      <c r="H31" s="12">
        <v>1</v>
      </c>
      <c r="I31" s="17">
        <f>G31/H31</f>
        <v>23</v>
      </c>
      <c r="J31" s="12">
        <v>1</v>
      </c>
      <c r="K31" s="12">
        <v>15</v>
      </c>
      <c r="L31" s="14">
        <v>130177.00000000003</v>
      </c>
      <c r="M31" s="16">
        <v>19270</v>
      </c>
      <c r="N31" s="18">
        <v>45562</v>
      </c>
      <c r="O31" s="38" t="s">
        <v>44</v>
      </c>
    </row>
    <row r="32" spans="1:15" ht="24.75" customHeight="1" x14ac:dyDescent="0.15">
      <c r="A32" s="12">
        <v>30</v>
      </c>
      <c r="B32" s="12">
        <v>26</v>
      </c>
      <c r="C32" s="20" t="s">
        <v>56</v>
      </c>
      <c r="D32" s="14">
        <v>55</v>
      </c>
      <c r="E32" s="14">
        <v>361.9</v>
      </c>
      <c r="F32" s="15">
        <f>(D32-E32)/E32</f>
        <v>-0.84802431610942253</v>
      </c>
      <c r="G32" s="12">
        <v>11</v>
      </c>
      <c r="H32" s="17">
        <v>1</v>
      </c>
      <c r="I32" s="17">
        <f>G32/H32</f>
        <v>11</v>
      </c>
      <c r="J32" s="12">
        <v>1</v>
      </c>
      <c r="K32" s="12">
        <v>6</v>
      </c>
      <c r="L32" s="14">
        <v>5308.19</v>
      </c>
      <c r="M32" s="16">
        <v>1268</v>
      </c>
      <c r="N32" s="18">
        <v>45625</v>
      </c>
      <c r="O32" s="25" t="s">
        <v>57</v>
      </c>
    </row>
    <row r="33" spans="1:15" s="22" customFormat="1" ht="24.75" customHeight="1" x14ac:dyDescent="0.15">
      <c r="A33" s="12">
        <v>31</v>
      </c>
      <c r="B33" s="12">
        <v>27</v>
      </c>
      <c r="C33" s="20" t="s">
        <v>58</v>
      </c>
      <c r="D33" s="23">
        <v>48</v>
      </c>
      <c r="E33" s="14">
        <v>347</v>
      </c>
      <c r="F33" s="15">
        <f>(D33-E33)/E33</f>
        <v>-0.86167146974063402</v>
      </c>
      <c r="G33" s="24">
        <v>8</v>
      </c>
      <c r="H33" s="16">
        <v>1</v>
      </c>
      <c r="I33" s="17">
        <f>G33/H33</f>
        <v>8</v>
      </c>
      <c r="J33" s="16">
        <v>1</v>
      </c>
      <c r="K33" s="12" t="s">
        <v>61</v>
      </c>
      <c r="L33" s="14">
        <v>60185.9</v>
      </c>
      <c r="M33" s="16">
        <v>8994</v>
      </c>
      <c r="N33" s="18">
        <v>45597</v>
      </c>
      <c r="O33" s="25" t="s">
        <v>38</v>
      </c>
    </row>
    <row r="34" spans="1:15" s="22" customFormat="1" ht="24.75" customHeight="1" x14ac:dyDescent="0.15">
      <c r="A34" s="12">
        <v>32</v>
      </c>
      <c r="B34" s="12">
        <v>17</v>
      </c>
      <c r="C34" s="20" t="s">
        <v>45</v>
      </c>
      <c r="D34" s="14">
        <v>20</v>
      </c>
      <c r="E34" s="14">
        <v>2398.69</v>
      </c>
      <c r="F34" s="15">
        <f>(D34-E34)/E34</f>
        <v>-0.99166211557141604</v>
      </c>
      <c r="G34" s="16">
        <v>4</v>
      </c>
      <c r="H34" s="17">
        <v>1</v>
      </c>
      <c r="I34" s="17">
        <f>G34/H34</f>
        <v>4</v>
      </c>
      <c r="J34" s="12">
        <v>1</v>
      </c>
      <c r="K34" s="12">
        <v>4</v>
      </c>
      <c r="L34" s="14">
        <v>38244.78</v>
      </c>
      <c r="M34" s="16">
        <v>5021</v>
      </c>
      <c r="N34" s="18">
        <v>45639</v>
      </c>
      <c r="O34" s="25" t="s">
        <v>46</v>
      </c>
    </row>
    <row r="35" spans="1:15" ht="24.95" customHeight="1" x14ac:dyDescent="0.15">
      <c r="A35" s="27"/>
      <c r="B35" s="28"/>
      <c r="C35" s="29" t="s">
        <v>71</v>
      </c>
      <c r="D35" s="30">
        <f>SUBTOTAL(109,Table13[Pajamos 
(GBO)])</f>
        <v>647445.83999999973</v>
      </c>
      <c r="E35" s="31" t="s">
        <v>68</v>
      </c>
      <c r="F35" s="32">
        <f>(D35-E35)/E35</f>
        <v>-0.39666911125420412</v>
      </c>
      <c r="G35" s="33">
        <f>SUBTOTAL(109,Table13[Žiūrovų sk. 
(ADM)])</f>
        <v>94363</v>
      </c>
      <c r="H35" s="34"/>
      <c r="I35" s="35"/>
      <c r="J35" s="34"/>
      <c r="K35" s="28"/>
      <c r="L35" s="34"/>
      <c r="M35" s="34"/>
      <c r="N35" s="36"/>
      <c r="O35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2FAE5-B144-4C18-92DA-CAA73CAB32F8}">
  <sheetPr>
    <pageSetUpPr fitToPage="1"/>
  </sheetPr>
  <dimension ref="A1:O31"/>
  <sheetViews>
    <sheetView zoomScale="60" zoomScaleNormal="60" workbookViewId="0">
      <selection activeCell="G8" sqref="G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122467.67</v>
      </c>
      <c r="E3" s="14">
        <v>194975.67</v>
      </c>
      <c r="F3" s="15">
        <f>(D3-E3)/E3</f>
        <v>-0.37188229690401892</v>
      </c>
      <c r="G3" s="16">
        <v>14672</v>
      </c>
      <c r="H3" s="17">
        <v>338</v>
      </c>
      <c r="I3" s="17">
        <f>G3/H3</f>
        <v>43.408284023668642</v>
      </c>
      <c r="J3" s="12">
        <v>19</v>
      </c>
      <c r="K3" s="17">
        <v>7</v>
      </c>
      <c r="L3" s="14">
        <v>2719601.49</v>
      </c>
      <c r="M3" s="16">
        <v>354039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13" t="s">
        <v>157</v>
      </c>
      <c r="D4" s="14">
        <v>45471.24</v>
      </c>
      <c r="E4" s="15" t="s">
        <v>61</v>
      </c>
      <c r="F4" s="15" t="s">
        <v>61</v>
      </c>
      <c r="G4" s="16">
        <v>5991</v>
      </c>
      <c r="H4" s="17">
        <v>201</v>
      </c>
      <c r="I4" s="17">
        <f>G4/H4</f>
        <v>29.805970149253731</v>
      </c>
      <c r="J4" s="12">
        <v>18</v>
      </c>
      <c r="K4" s="17">
        <v>1</v>
      </c>
      <c r="L4" s="14">
        <v>51640.9</v>
      </c>
      <c r="M4" s="16">
        <v>6913</v>
      </c>
      <c r="N4" s="18">
        <v>45723</v>
      </c>
      <c r="O4" s="38" t="s">
        <v>33</v>
      </c>
    </row>
    <row r="5" spans="1:15" s="19" customFormat="1" ht="24.95" customHeight="1" x14ac:dyDescent="0.2">
      <c r="A5" s="12">
        <v>3</v>
      </c>
      <c r="B5" s="17">
        <v>2</v>
      </c>
      <c r="C5" s="13" t="s">
        <v>124</v>
      </c>
      <c r="D5" s="14">
        <v>31748.36</v>
      </c>
      <c r="E5" s="14">
        <v>52067.91</v>
      </c>
      <c r="F5" s="15">
        <f>(D5-E5)/E5</f>
        <v>-0.39025092422568913</v>
      </c>
      <c r="G5" s="16">
        <v>4600</v>
      </c>
      <c r="H5" s="17" t="s">
        <v>61</v>
      </c>
      <c r="I5" s="17" t="s">
        <v>61</v>
      </c>
      <c r="J5" s="12">
        <v>10</v>
      </c>
      <c r="K5" s="17">
        <v>4</v>
      </c>
      <c r="L5" s="14">
        <v>438609.89250000002</v>
      </c>
      <c r="M5" s="16">
        <v>61185</v>
      </c>
      <c r="N5" s="18">
        <v>45336</v>
      </c>
      <c r="O5" s="38" t="s">
        <v>123</v>
      </c>
    </row>
    <row r="6" spans="1:15" s="19" customFormat="1" ht="24.95" customHeight="1" x14ac:dyDescent="0.2">
      <c r="A6" s="12">
        <v>4</v>
      </c>
      <c r="B6" s="17" t="s">
        <v>60</v>
      </c>
      <c r="C6" s="20" t="s">
        <v>161</v>
      </c>
      <c r="D6" s="23">
        <v>16690</v>
      </c>
      <c r="E6" s="14" t="s">
        <v>61</v>
      </c>
      <c r="F6" s="15" t="s">
        <v>61</v>
      </c>
      <c r="G6" s="24">
        <v>2973</v>
      </c>
      <c r="H6" s="14" t="s">
        <v>61</v>
      </c>
      <c r="I6" s="15" t="s">
        <v>61</v>
      </c>
      <c r="J6" s="16">
        <v>15</v>
      </c>
      <c r="K6" s="17">
        <v>1</v>
      </c>
      <c r="L6" s="23">
        <v>16690</v>
      </c>
      <c r="M6" s="24">
        <v>2973</v>
      </c>
      <c r="N6" s="18">
        <v>45723</v>
      </c>
      <c r="O6" s="25" t="s">
        <v>35</v>
      </c>
    </row>
    <row r="7" spans="1:15" s="43" customFormat="1" ht="24.95" customHeight="1" x14ac:dyDescent="0.2">
      <c r="A7" s="12">
        <v>5</v>
      </c>
      <c r="B7" s="17">
        <v>3</v>
      </c>
      <c r="C7" s="13" t="s">
        <v>118</v>
      </c>
      <c r="D7" s="14">
        <v>16484.37</v>
      </c>
      <c r="E7" s="14">
        <v>31748.89</v>
      </c>
      <c r="F7" s="15">
        <f>(D7-E7)/E7</f>
        <v>-0.48078909215408794</v>
      </c>
      <c r="G7" s="16">
        <v>2300</v>
      </c>
      <c r="H7" s="17">
        <v>105</v>
      </c>
      <c r="I7" s="17">
        <f t="shared" ref="I7:I22" si="0">G7/H7</f>
        <v>21.904761904761905</v>
      </c>
      <c r="J7" s="12">
        <v>13</v>
      </c>
      <c r="K7" s="17">
        <v>4</v>
      </c>
      <c r="L7" s="14">
        <v>216266.87</v>
      </c>
      <c r="M7" s="16">
        <v>29468</v>
      </c>
      <c r="N7" s="18">
        <v>45702</v>
      </c>
      <c r="O7" s="25" t="s">
        <v>28</v>
      </c>
    </row>
    <row r="8" spans="1:15" s="19" customFormat="1" ht="24.95" customHeight="1" x14ac:dyDescent="0.2">
      <c r="A8" s="12">
        <v>6</v>
      </c>
      <c r="B8" s="17">
        <v>5</v>
      </c>
      <c r="C8" s="20" t="s">
        <v>86</v>
      </c>
      <c r="D8" s="14">
        <v>13104.01</v>
      </c>
      <c r="E8" s="14">
        <v>19598.79</v>
      </c>
      <c r="F8" s="15">
        <f>(D8-E8)/E8</f>
        <v>-0.33138678459231413</v>
      </c>
      <c r="G8" s="16">
        <v>2262</v>
      </c>
      <c r="H8" s="17">
        <v>132</v>
      </c>
      <c r="I8" s="17">
        <f t="shared" si="0"/>
        <v>17.136363636363637</v>
      </c>
      <c r="J8" s="12">
        <v>11</v>
      </c>
      <c r="K8" s="17">
        <v>7</v>
      </c>
      <c r="L8" s="14">
        <v>352499.08</v>
      </c>
      <c r="M8" s="16">
        <v>61452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4</v>
      </c>
      <c r="C9" s="13" t="s">
        <v>95</v>
      </c>
      <c r="D9" s="14">
        <v>12181.5</v>
      </c>
      <c r="E9" s="14">
        <v>22391.74</v>
      </c>
      <c r="F9" s="15">
        <f>(D9-E9)/E9</f>
        <v>-0.45598242923506621</v>
      </c>
      <c r="G9" s="16">
        <v>1776</v>
      </c>
      <c r="H9" s="17">
        <v>70</v>
      </c>
      <c r="I9" s="17">
        <f t="shared" si="0"/>
        <v>25.37142857142857</v>
      </c>
      <c r="J9" s="12">
        <v>11</v>
      </c>
      <c r="K9" s="17">
        <v>6</v>
      </c>
      <c r="L9" s="14">
        <v>166010.32</v>
      </c>
      <c r="M9" s="16">
        <v>25019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162</v>
      </c>
      <c r="D10" s="23">
        <v>10719.11</v>
      </c>
      <c r="E10" s="14" t="s">
        <v>61</v>
      </c>
      <c r="F10" s="15" t="s">
        <v>61</v>
      </c>
      <c r="G10" s="24">
        <v>1542</v>
      </c>
      <c r="H10" s="16">
        <v>105</v>
      </c>
      <c r="I10" s="17">
        <f t="shared" si="0"/>
        <v>14.685714285714285</v>
      </c>
      <c r="J10" s="16">
        <v>14</v>
      </c>
      <c r="K10" s="17">
        <v>1</v>
      </c>
      <c r="L10" s="23">
        <v>10719.11</v>
      </c>
      <c r="M10" s="24">
        <v>1542</v>
      </c>
      <c r="N10" s="18">
        <v>45723</v>
      </c>
      <c r="O10" s="25" t="s">
        <v>97</v>
      </c>
    </row>
    <row r="11" spans="1:15" s="19" customFormat="1" ht="24.95" customHeight="1" x14ac:dyDescent="0.2">
      <c r="A11" s="12">
        <v>9</v>
      </c>
      <c r="B11" s="17">
        <v>6</v>
      </c>
      <c r="C11" s="13" t="s">
        <v>139</v>
      </c>
      <c r="D11" s="14">
        <v>10513.43</v>
      </c>
      <c r="E11" s="14">
        <v>17229.66</v>
      </c>
      <c r="F11" s="15">
        <f t="shared" ref="F11:F22" si="1">(D11-E11)/E11</f>
        <v>-0.3898062991376498</v>
      </c>
      <c r="G11" s="16">
        <v>1911</v>
      </c>
      <c r="H11" s="17">
        <v>112</v>
      </c>
      <c r="I11" s="17">
        <f t="shared" si="0"/>
        <v>17.0625</v>
      </c>
      <c r="J11" s="12">
        <v>16</v>
      </c>
      <c r="K11" s="17">
        <v>3</v>
      </c>
      <c r="L11" s="14">
        <v>57782.44</v>
      </c>
      <c r="M11" s="16">
        <v>11024</v>
      </c>
      <c r="N11" s="18">
        <v>45709</v>
      </c>
      <c r="O11" s="38" t="s">
        <v>44</v>
      </c>
    </row>
    <row r="12" spans="1:15" s="19" customFormat="1" ht="24.75" customHeight="1" x14ac:dyDescent="0.2">
      <c r="A12" s="12">
        <v>10</v>
      </c>
      <c r="B12" s="17">
        <v>7</v>
      </c>
      <c r="C12" s="13" t="s">
        <v>116</v>
      </c>
      <c r="D12" s="14">
        <v>6021.33</v>
      </c>
      <c r="E12" s="14">
        <v>14662.33</v>
      </c>
      <c r="F12" s="15">
        <f t="shared" si="1"/>
        <v>-0.58933334606437038</v>
      </c>
      <c r="G12" s="16">
        <v>857</v>
      </c>
      <c r="H12" s="17">
        <v>56</v>
      </c>
      <c r="I12" s="17">
        <f t="shared" si="0"/>
        <v>15.303571428571429</v>
      </c>
      <c r="J12" s="12">
        <v>9</v>
      </c>
      <c r="K12" s="17">
        <v>4</v>
      </c>
      <c r="L12" s="14">
        <v>112436.97</v>
      </c>
      <c r="M12" s="16">
        <v>16660</v>
      </c>
      <c r="N12" s="18">
        <v>45702</v>
      </c>
      <c r="O12" s="25" t="s">
        <v>22</v>
      </c>
    </row>
    <row r="13" spans="1:15" s="19" customFormat="1" ht="24.95" customHeight="1" x14ac:dyDescent="0.2">
      <c r="A13" s="12">
        <v>11</v>
      </c>
      <c r="B13" s="17">
        <v>8</v>
      </c>
      <c r="C13" s="13" t="s">
        <v>144</v>
      </c>
      <c r="D13" s="14">
        <v>5694.96</v>
      </c>
      <c r="E13" s="14">
        <v>14080.72</v>
      </c>
      <c r="F13" s="15">
        <f t="shared" si="1"/>
        <v>-0.59554909123965238</v>
      </c>
      <c r="G13" s="16">
        <v>1006</v>
      </c>
      <c r="H13" s="16">
        <v>95</v>
      </c>
      <c r="I13" s="17">
        <f t="shared" si="0"/>
        <v>10.589473684210526</v>
      </c>
      <c r="J13" s="12">
        <v>13</v>
      </c>
      <c r="K13" s="17">
        <v>2</v>
      </c>
      <c r="L13" s="14">
        <v>22010.91</v>
      </c>
      <c r="M13" s="16">
        <v>3978</v>
      </c>
      <c r="N13" s="18">
        <v>45716</v>
      </c>
      <c r="O13" s="38" t="s">
        <v>38</v>
      </c>
    </row>
    <row r="14" spans="1:15" s="19" customFormat="1" ht="24.95" customHeight="1" x14ac:dyDescent="0.2">
      <c r="A14" s="12">
        <v>12</v>
      </c>
      <c r="B14" s="17">
        <v>12</v>
      </c>
      <c r="C14" s="20" t="s">
        <v>19</v>
      </c>
      <c r="D14" s="14">
        <v>5306.21</v>
      </c>
      <c r="E14" s="14">
        <v>8518.82</v>
      </c>
      <c r="F14" s="15">
        <f t="shared" si="1"/>
        <v>-0.37711913152291043</v>
      </c>
      <c r="G14" s="16">
        <v>908</v>
      </c>
      <c r="H14" s="17">
        <v>35</v>
      </c>
      <c r="I14" s="17">
        <f t="shared" si="0"/>
        <v>25.942857142857143</v>
      </c>
      <c r="J14" s="12">
        <v>9</v>
      </c>
      <c r="K14" s="17">
        <v>11</v>
      </c>
      <c r="L14" s="14">
        <v>716218.63</v>
      </c>
      <c r="M14" s="16">
        <v>120923</v>
      </c>
      <c r="N14" s="18">
        <v>45653</v>
      </c>
      <c r="O14" s="25" t="s">
        <v>20</v>
      </c>
    </row>
    <row r="15" spans="1:15" s="19" customFormat="1" ht="24.95" customHeight="1" x14ac:dyDescent="0.2">
      <c r="A15" s="12">
        <v>13</v>
      </c>
      <c r="B15" s="17">
        <v>10</v>
      </c>
      <c r="C15" s="13" t="s">
        <v>133</v>
      </c>
      <c r="D15" s="14">
        <v>5157.9399999999996</v>
      </c>
      <c r="E15" s="14">
        <v>11059.28</v>
      </c>
      <c r="F15" s="15">
        <f t="shared" si="1"/>
        <v>-0.53360978291534356</v>
      </c>
      <c r="G15" s="16">
        <v>708</v>
      </c>
      <c r="H15" s="17">
        <v>41</v>
      </c>
      <c r="I15" s="17">
        <f t="shared" si="0"/>
        <v>17.26829268292683</v>
      </c>
      <c r="J15" s="12">
        <v>7</v>
      </c>
      <c r="K15" s="17">
        <v>3</v>
      </c>
      <c r="L15" s="14">
        <v>40012.19</v>
      </c>
      <c r="M15" s="16">
        <v>6019</v>
      </c>
      <c r="N15" s="18">
        <v>45709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13</v>
      </c>
      <c r="C16" s="13" t="s">
        <v>134</v>
      </c>
      <c r="D16" s="14">
        <v>4484.62</v>
      </c>
      <c r="E16" s="14">
        <v>8165.56</v>
      </c>
      <c r="F16" s="15">
        <f t="shared" si="1"/>
        <v>-0.45078843337137936</v>
      </c>
      <c r="G16" s="16">
        <v>825</v>
      </c>
      <c r="H16" s="17">
        <v>58</v>
      </c>
      <c r="I16" s="17">
        <f t="shared" si="0"/>
        <v>14.224137931034482</v>
      </c>
      <c r="J16" s="12">
        <v>11</v>
      </c>
      <c r="K16" s="17">
        <v>4</v>
      </c>
      <c r="L16" s="14">
        <v>73150.34</v>
      </c>
      <c r="M16" s="16">
        <v>13863</v>
      </c>
      <c r="N16" s="18">
        <v>45702</v>
      </c>
      <c r="O16" s="25" t="s">
        <v>28</v>
      </c>
    </row>
    <row r="17" spans="1:15" s="19" customFormat="1" ht="24.95" customHeight="1" x14ac:dyDescent="0.2">
      <c r="A17" s="12">
        <v>15</v>
      </c>
      <c r="B17" s="17">
        <v>15</v>
      </c>
      <c r="C17" s="20" t="s">
        <v>21</v>
      </c>
      <c r="D17" s="23">
        <v>3128.6</v>
      </c>
      <c r="E17" s="23">
        <v>5044.88</v>
      </c>
      <c r="F17" s="15">
        <f t="shared" si="1"/>
        <v>-0.37984649783542923</v>
      </c>
      <c r="G17" s="24">
        <v>501</v>
      </c>
      <c r="H17" s="16">
        <v>27</v>
      </c>
      <c r="I17" s="17">
        <f t="shared" si="0"/>
        <v>18.555555555555557</v>
      </c>
      <c r="J17" s="16">
        <v>5</v>
      </c>
      <c r="K17" s="17">
        <v>15</v>
      </c>
      <c r="L17" s="14">
        <v>1119297.52</v>
      </c>
      <c r="M17" s="16">
        <v>182890</v>
      </c>
      <c r="N17" s="18">
        <v>45625</v>
      </c>
      <c r="O17" s="25" t="s">
        <v>22</v>
      </c>
    </row>
    <row r="18" spans="1:15" s="19" customFormat="1" ht="24.95" customHeight="1" x14ac:dyDescent="0.2">
      <c r="A18" s="12">
        <v>16</v>
      </c>
      <c r="B18" s="17">
        <v>11</v>
      </c>
      <c r="C18" s="13" t="s">
        <v>149</v>
      </c>
      <c r="D18" s="14">
        <v>2312.5500000000002</v>
      </c>
      <c r="E18" s="14">
        <v>9531.68</v>
      </c>
      <c r="F18" s="15">
        <f t="shared" si="1"/>
        <v>-0.75738274889631207</v>
      </c>
      <c r="G18" s="16">
        <v>327</v>
      </c>
      <c r="H18" s="17">
        <v>36</v>
      </c>
      <c r="I18" s="17">
        <f t="shared" si="0"/>
        <v>9.0833333333333339</v>
      </c>
      <c r="J18" s="12">
        <v>5</v>
      </c>
      <c r="K18" s="17">
        <v>2</v>
      </c>
      <c r="L18" s="14">
        <v>12709.33</v>
      </c>
      <c r="M18" s="16">
        <v>1831</v>
      </c>
      <c r="N18" s="18">
        <v>45716</v>
      </c>
      <c r="O18" s="38" t="s">
        <v>38</v>
      </c>
    </row>
    <row r="19" spans="1:15" s="19" customFormat="1" ht="24.95" customHeight="1" x14ac:dyDescent="0.2">
      <c r="A19" s="12">
        <v>17</v>
      </c>
      <c r="B19" s="17">
        <v>9</v>
      </c>
      <c r="C19" s="13" t="s">
        <v>153</v>
      </c>
      <c r="D19" s="14">
        <v>1757.96</v>
      </c>
      <c r="E19" s="14">
        <v>13735.54</v>
      </c>
      <c r="F19" s="15">
        <f t="shared" si="1"/>
        <v>-0.87201376866144331</v>
      </c>
      <c r="G19" s="16">
        <v>254</v>
      </c>
      <c r="H19" s="17">
        <v>26</v>
      </c>
      <c r="I19" s="17">
        <f t="shared" si="0"/>
        <v>9.7692307692307701</v>
      </c>
      <c r="J19" s="12">
        <v>7</v>
      </c>
      <c r="K19" s="17">
        <v>2</v>
      </c>
      <c r="L19" s="14">
        <v>16186.07</v>
      </c>
      <c r="M19" s="16">
        <v>2469</v>
      </c>
      <c r="N19" s="18">
        <v>45716</v>
      </c>
      <c r="O19" s="38" t="s">
        <v>20</v>
      </c>
    </row>
    <row r="20" spans="1:15" s="19" customFormat="1" ht="24.95" customHeight="1" x14ac:dyDescent="0.2">
      <c r="A20" s="12">
        <v>18</v>
      </c>
      <c r="B20" s="17">
        <v>16</v>
      </c>
      <c r="C20" s="13" t="s">
        <v>145</v>
      </c>
      <c r="D20" s="14">
        <v>828</v>
      </c>
      <c r="E20" s="14">
        <v>2455.75</v>
      </c>
      <c r="F20" s="15">
        <f t="shared" si="1"/>
        <v>-0.66283212867759345</v>
      </c>
      <c r="G20" s="16">
        <v>165</v>
      </c>
      <c r="H20" s="17">
        <v>8</v>
      </c>
      <c r="I20" s="17">
        <f t="shared" si="0"/>
        <v>20.625</v>
      </c>
      <c r="J20" s="12">
        <v>4</v>
      </c>
      <c r="K20" s="17">
        <v>3</v>
      </c>
      <c r="L20" s="14">
        <v>11498.05</v>
      </c>
      <c r="M20" s="16">
        <v>1768</v>
      </c>
      <c r="N20" s="18" t="s">
        <v>138</v>
      </c>
      <c r="O20" s="38" t="s">
        <v>129</v>
      </c>
    </row>
    <row r="21" spans="1:15" s="19" customFormat="1" ht="24.95" customHeight="1" x14ac:dyDescent="0.2">
      <c r="A21" s="12">
        <v>19</v>
      </c>
      <c r="B21" s="17">
        <v>18</v>
      </c>
      <c r="C21" s="20" t="s">
        <v>111</v>
      </c>
      <c r="D21" s="14">
        <v>780.97</v>
      </c>
      <c r="E21" s="14">
        <v>2114.31</v>
      </c>
      <c r="F21" s="15">
        <f t="shared" si="1"/>
        <v>-0.63062654010055286</v>
      </c>
      <c r="G21" s="16">
        <v>128</v>
      </c>
      <c r="H21" s="17">
        <v>5</v>
      </c>
      <c r="I21" s="17">
        <f t="shared" si="0"/>
        <v>25.6</v>
      </c>
      <c r="J21" s="12">
        <v>3</v>
      </c>
      <c r="K21" s="17">
        <v>5</v>
      </c>
      <c r="L21" s="14">
        <v>32175.58</v>
      </c>
      <c r="M21" s="16">
        <v>4884</v>
      </c>
      <c r="N21" s="18">
        <v>45695</v>
      </c>
      <c r="O21" s="25" t="s">
        <v>22</v>
      </c>
    </row>
    <row r="22" spans="1:15" s="19" customFormat="1" ht="24.95" customHeight="1" x14ac:dyDescent="0.2">
      <c r="A22" s="12">
        <v>20</v>
      </c>
      <c r="B22" s="17">
        <v>17</v>
      </c>
      <c r="C22" s="20" t="s">
        <v>23</v>
      </c>
      <c r="D22" s="14">
        <v>694.24</v>
      </c>
      <c r="E22" s="14">
        <v>2299.9499999999998</v>
      </c>
      <c r="F22" s="15">
        <f t="shared" si="1"/>
        <v>-0.69814995978173433</v>
      </c>
      <c r="G22" s="16">
        <v>98</v>
      </c>
      <c r="H22" s="17">
        <v>5</v>
      </c>
      <c r="I22" s="17">
        <f t="shared" si="0"/>
        <v>19.600000000000001</v>
      </c>
      <c r="J22" s="12">
        <v>2</v>
      </c>
      <c r="K22" s="17">
        <v>12</v>
      </c>
      <c r="L22" s="14">
        <v>351958.59</v>
      </c>
      <c r="M22" s="16">
        <v>56709</v>
      </c>
      <c r="N22" s="18">
        <v>45646</v>
      </c>
      <c r="O22" s="25" t="s">
        <v>22</v>
      </c>
    </row>
    <row r="23" spans="1:15" s="19" customFormat="1" ht="24.95" customHeight="1" x14ac:dyDescent="0.2">
      <c r="A23" s="12">
        <v>21</v>
      </c>
      <c r="B23" s="39" t="s">
        <v>61</v>
      </c>
      <c r="C23" s="42" t="s">
        <v>88</v>
      </c>
      <c r="D23" s="5">
        <v>567.20000000000005</v>
      </c>
      <c r="E23" s="5" t="s">
        <v>61</v>
      </c>
      <c r="F23" s="41" t="s">
        <v>61</v>
      </c>
      <c r="G23" s="6">
        <v>59</v>
      </c>
      <c r="H23" s="39">
        <v>6</v>
      </c>
      <c r="I23" s="39">
        <v>9.8333333333333339</v>
      </c>
      <c r="J23" s="4">
        <v>2</v>
      </c>
      <c r="K23" s="39" t="s">
        <v>61</v>
      </c>
      <c r="L23" s="14">
        <v>10981.850000000002</v>
      </c>
      <c r="M23" s="16">
        <v>2071</v>
      </c>
      <c r="N23" s="7">
        <v>45618</v>
      </c>
      <c r="O23" s="26" t="s">
        <v>52</v>
      </c>
    </row>
    <row r="24" spans="1:15" s="19" customFormat="1" ht="24.75" customHeight="1" x14ac:dyDescent="0.2">
      <c r="A24" s="12">
        <v>22</v>
      </c>
      <c r="B24" s="17">
        <v>22</v>
      </c>
      <c r="C24" s="13" t="s">
        <v>142</v>
      </c>
      <c r="D24" s="14">
        <v>527.17999999999995</v>
      </c>
      <c r="E24" s="14">
        <v>1007.97</v>
      </c>
      <c r="F24" s="15">
        <f>(D24-E24)/E24</f>
        <v>-0.47698840243261215</v>
      </c>
      <c r="G24" s="16">
        <v>123</v>
      </c>
      <c r="H24" s="17">
        <v>6</v>
      </c>
      <c r="I24" s="17">
        <v>17.399999999999999</v>
      </c>
      <c r="J24" s="12">
        <v>2</v>
      </c>
      <c r="K24" s="17">
        <v>3</v>
      </c>
      <c r="L24" s="14">
        <v>4893.4000000000005</v>
      </c>
      <c r="M24" s="16">
        <v>1147</v>
      </c>
      <c r="N24" s="18">
        <v>45709</v>
      </c>
      <c r="O24" s="38" t="s">
        <v>143</v>
      </c>
    </row>
    <row r="25" spans="1:15" s="22" customFormat="1" ht="24.75" customHeight="1" x14ac:dyDescent="0.15">
      <c r="A25" s="12">
        <v>23</v>
      </c>
      <c r="B25" s="14" t="s">
        <v>61</v>
      </c>
      <c r="C25" s="20" t="s">
        <v>42</v>
      </c>
      <c r="D25" s="23">
        <v>342</v>
      </c>
      <c r="E25" s="14" t="s">
        <v>61</v>
      </c>
      <c r="F25" s="15" t="s">
        <v>61</v>
      </c>
      <c r="G25" s="24">
        <v>76</v>
      </c>
      <c r="H25" s="16">
        <v>1</v>
      </c>
      <c r="I25" s="17">
        <f t="shared" ref="I25:I30" si="2">G25/H25</f>
        <v>76</v>
      </c>
      <c r="J25" s="16">
        <v>1</v>
      </c>
      <c r="K25" s="17" t="s">
        <v>61</v>
      </c>
      <c r="L25" s="23">
        <v>87081.27</v>
      </c>
      <c r="M25" s="24">
        <v>13571</v>
      </c>
      <c r="N25" s="18">
        <v>45625</v>
      </c>
      <c r="O25" s="25" t="s">
        <v>38</v>
      </c>
    </row>
    <row r="26" spans="1:15" s="22" customFormat="1" ht="24.95" customHeight="1" x14ac:dyDescent="0.15">
      <c r="A26" s="12">
        <v>24</v>
      </c>
      <c r="B26" s="17" t="s">
        <v>61</v>
      </c>
      <c r="C26" s="20" t="s">
        <v>90</v>
      </c>
      <c r="D26" s="23">
        <v>233</v>
      </c>
      <c r="E26" s="14" t="s">
        <v>61</v>
      </c>
      <c r="F26" s="15" t="s">
        <v>61</v>
      </c>
      <c r="G26" s="24">
        <v>44</v>
      </c>
      <c r="H26" s="16">
        <v>1</v>
      </c>
      <c r="I26" s="17">
        <f t="shared" si="2"/>
        <v>44</v>
      </c>
      <c r="J26" s="16">
        <v>1</v>
      </c>
      <c r="K26" s="17" t="s">
        <v>61</v>
      </c>
      <c r="L26" s="23">
        <v>17792.13</v>
      </c>
      <c r="M26" s="24">
        <v>2964</v>
      </c>
      <c r="N26" s="18">
        <v>45674</v>
      </c>
      <c r="O26" s="25" t="s">
        <v>22</v>
      </c>
    </row>
    <row r="27" spans="1:15" s="22" customFormat="1" ht="24.75" customHeight="1" x14ac:dyDescent="0.15">
      <c r="A27" s="12">
        <v>25</v>
      </c>
      <c r="B27" s="17" t="s">
        <v>61</v>
      </c>
      <c r="C27" s="20" t="s">
        <v>152</v>
      </c>
      <c r="D27" s="23">
        <v>65</v>
      </c>
      <c r="E27" s="14" t="s">
        <v>61</v>
      </c>
      <c r="F27" s="15" t="s">
        <v>61</v>
      </c>
      <c r="G27" s="24">
        <v>15</v>
      </c>
      <c r="H27" s="16">
        <v>1</v>
      </c>
      <c r="I27" s="17">
        <f t="shared" si="2"/>
        <v>15</v>
      </c>
      <c r="J27" s="16">
        <v>1</v>
      </c>
      <c r="K27" s="17" t="s">
        <v>61</v>
      </c>
      <c r="L27" s="23">
        <v>139535.39000000001</v>
      </c>
      <c r="M27" s="24">
        <v>27079</v>
      </c>
      <c r="N27" s="18">
        <v>45331</v>
      </c>
      <c r="O27" s="25" t="s">
        <v>38</v>
      </c>
    </row>
    <row r="28" spans="1:15" ht="24.75" customHeight="1" x14ac:dyDescent="0.15">
      <c r="A28" s="12">
        <v>26</v>
      </c>
      <c r="B28" s="17" t="s">
        <v>61</v>
      </c>
      <c r="C28" s="20" t="s">
        <v>65</v>
      </c>
      <c r="D28" s="23">
        <v>60</v>
      </c>
      <c r="E28" s="14" t="s">
        <v>61</v>
      </c>
      <c r="F28" s="15" t="s">
        <v>61</v>
      </c>
      <c r="G28" s="24">
        <v>20</v>
      </c>
      <c r="H28" s="16">
        <v>1</v>
      </c>
      <c r="I28" s="17">
        <f t="shared" si="2"/>
        <v>20</v>
      </c>
      <c r="J28" s="16">
        <v>1</v>
      </c>
      <c r="K28" s="17" t="s">
        <v>61</v>
      </c>
      <c r="L28" s="23">
        <v>47207.55</v>
      </c>
      <c r="M28" s="24">
        <v>9409</v>
      </c>
      <c r="N28" s="18">
        <v>45541</v>
      </c>
      <c r="O28" s="25" t="s">
        <v>44</v>
      </c>
    </row>
    <row r="29" spans="1:15" ht="24.75" customHeight="1" x14ac:dyDescent="0.15">
      <c r="A29" s="12">
        <v>27</v>
      </c>
      <c r="B29" s="17">
        <v>33</v>
      </c>
      <c r="C29" s="13" t="s">
        <v>151</v>
      </c>
      <c r="D29" s="14">
        <v>49.05</v>
      </c>
      <c r="E29" s="14">
        <v>179.85</v>
      </c>
      <c r="F29" s="15">
        <f>(D29-E29)/E29</f>
        <v>-0.7272727272727274</v>
      </c>
      <c r="G29" s="16">
        <v>9</v>
      </c>
      <c r="H29" s="17">
        <v>1</v>
      </c>
      <c r="I29" s="17">
        <f t="shared" si="2"/>
        <v>9</v>
      </c>
      <c r="J29" s="12">
        <v>1</v>
      </c>
      <c r="K29" s="15" t="s">
        <v>61</v>
      </c>
      <c r="L29" s="14">
        <v>289192.26</v>
      </c>
      <c r="M29" s="16">
        <v>52906</v>
      </c>
      <c r="N29" s="18">
        <v>45562</v>
      </c>
      <c r="O29" s="38" t="s">
        <v>38</v>
      </c>
    </row>
    <row r="30" spans="1:15" s="22" customFormat="1" ht="24.75" customHeight="1" x14ac:dyDescent="0.15">
      <c r="A30" s="12">
        <v>28</v>
      </c>
      <c r="B30" s="17">
        <v>35</v>
      </c>
      <c r="C30" s="13" t="s">
        <v>150</v>
      </c>
      <c r="D30" s="14">
        <v>16.350000000000001</v>
      </c>
      <c r="E30" s="14">
        <v>125.35</v>
      </c>
      <c r="F30" s="15">
        <f>(D30-E30)/E30</f>
        <v>-0.86956521739130443</v>
      </c>
      <c r="G30" s="16">
        <v>3</v>
      </c>
      <c r="H30" s="17">
        <v>1</v>
      </c>
      <c r="I30" s="17">
        <f t="shared" si="2"/>
        <v>3</v>
      </c>
      <c r="J30" s="12">
        <v>1</v>
      </c>
      <c r="K30" s="15" t="s">
        <v>61</v>
      </c>
      <c r="L30" s="14">
        <v>71648.61</v>
      </c>
      <c r="M30" s="16">
        <v>14026</v>
      </c>
      <c r="N30" s="18">
        <v>45513</v>
      </c>
      <c r="O30" s="38" t="s">
        <v>38</v>
      </c>
    </row>
    <row r="31" spans="1:15" ht="24.95" customHeight="1" x14ac:dyDescent="0.15">
      <c r="A31" s="27"/>
      <c r="B31" s="44"/>
      <c r="C31" s="29" t="s">
        <v>163</v>
      </c>
      <c r="D31" s="30">
        <f>SUBTOTAL(109,Table1324657891011[Pajamos 
(GBO)])</f>
        <v>317406.84999999998</v>
      </c>
      <c r="E31" s="31" t="s">
        <v>164</v>
      </c>
      <c r="F31" s="32">
        <f>(D31-E31)/E31</f>
        <v>-0.2887193639397016</v>
      </c>
      <c r="G31" s="33">
        <f>SUBTOTAL(109,Table1324657891011[Žiūrovų sk. 
(ADM)])</f>
        <v>44153</v>
      </c>
      <c r="H31" s="34"/>
      <c r="I31" s="35"/>
      <c r="J31" s="34"/>
      <c r="K31" s="28"/>
      <c r="L31" s="34"/>
      <c r="M31" s="34"/>
      <c r="N31" s="36"/>
      <c r="O31" s="37" t="s">
        <v>15</v>
      </c>
    </row>
  </sheetData>
  <mergeCells count="1">
    <mergeCell ref="A1:O1"/>
  </mergeCells>
  <conditionalFormatting sqref="C1:C1048576">
    <cfRule type="duplicateValues" dxfId="2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8F93-F446-465D-910F-EDD430A7174F}">
  <sheetPr>
    <pageSetUpPr fitToPage="1"/>
  </sheetPr>
  <dimension ref="A1:O43"/>
  <sheetViews>
    <sheetView topLeftCell="A20" zoomScale="60" zoomScaleNormal="60" workbookViewId="0">
      <selection activeCell="G32" sqref="G3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156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194975.67</v>
      </c>
      <c r="E3" s="14">
        <v>260574.25</v>
      </c>
      <c r="F3" s="15">
        <f t="shared" ref="F3:F9" si="0">(D3-E3)/E3</f>
        <v>-0.25174621053308216</v>
      </c>
      <c r="G3" s="16">
        <v>24540</v>
      </c>
      <c r="H3" s="17">
        <v>471</v>
      </c>
      <c r="I3" s="17">
        <f>G3/H3</f>
        <v>52.101910828025481</v>
      </c>
      <c r="J3" s="12">
        <v>21</v>
      </c>
      <c r="K3" s="17">
        <v>6</v>
      </c>
      <c r="L3" s="14">
        <v>2596328.8199999998</v>
      </c>
      <c r="M3" s="16">
        <v>339251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124</v>
      </c>
      <c r="D4" s="14">
        <v>52067.91</v>
      </c>
      <c r="E4" s="14">
        <v>102736.55250000001</v>
      </c>
      <c r="F4" s="15">
        <f t="shared" si="0"/>
        <v>-0.49319002114656318</v>
      </c>
      <c r="G4" s="16">
        <v>8362</v>
      </c>
      <c r="H4" s="17" t="s">
        <v>61</v>
      </c>
      <c r="I4" s="17" t="s">
        <v>61</v>
      </c>
      <c r="J4" s="12">
        <v>10</v>
      </c>
      <c r="K4" s="17">
        <v>3</v>
      </c>
      <c r="L4" s="14">
        <v>406853.53250000003</v>
      </c>
      <c r="M4" s="16">
        <v>56593</v>
      </c>
      <c r="N4" s="18">
        <v>45336</v>
      </c>
      <c r="O4" s="38" t="s">
        <v>123</v>
      </c>
    </row>
    <row r="5" spans="1:15" s="19" customFormat="1" ht="24.95" customHeight="1" x14ac:dyDescent="0.2">
      <c r="A5" s="12">
        <v>3</v>
      </c>
      <c r="B5" s="17">
        <v>3</v>
      </c>
      <c r="C5" s="13" t="s">
        <v>118</v>
      </c>
      <c r="D5" s="14">
        <v>31748.89</v>
      </c>
      <c r="E5" s="14">
        <v>47999.44</v>
      </c>
      <c r="F5" s="15">
        <f t="shared" si="0"/>
        <v>-0.33855707483253977</v>
      </c>
      <c r="G5" s="16">
        <v>4396</v>
      </c>
      <c r="H5" s="17">
        <v>164</v>
      </c>
      <c r="I5" s="17">
        <f t="shared" ref="I5:I20" si="1">G5/H5</f>
        <v>26.804878048780488</v>
      </c>
      <c r="J5" s="12">
        <v>14</v>
      </c>
      <c r="K5" s="17">
        <v>3</v>
      </c>
      <c r="L5" s="14">
        <v>199782.5</v>
      </c>
      <c r="M5" s="16">
        <v>27168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>
        <v>7</v>
      </c>
      <c r="C6" s="13" t="s">
        <v>95</v>
      </c>
      <c r="D6" s="14">
        <v>22391.74</v>
      </c>
      <c r="E6" s="14">
        <v>24070.32</v>
      </c>
      <c r="F6" s="15">
        <f t="shared" si="0"/>
        <v>-6.9736505372591559E-2</v>
      </c>
      <c r="G6" s="16">
        <v>3443</v>
      </c>
      <c r="H6" s="17">
        <v>102</v>
      </c>
      <c r="I6" s="17">
        <f t="shared" si="1"/>
        <v>33.754901960784316</v>
      </c>
      <c r="J6" s="12">
        <v>14</v>
      </c>
      <c r="K6" s="17">
        <v>5</v>
      </c>
      <c r="L6" s="14">
        <v>153828.82</v>
      </c>
      <c r="M6" s="16">
        <v>23243</v>
      </c>
      <c r="N6" s="18">
        <v>45688</v>
      </c>
      <c r="O6" s="38" t="s">
        <v>38</v>
      </c>
    </row>
    <row r="7" spans="1:15" s="43" customFormat="1" ht="24.95" customHeight="1" x14ac:dyDescent="0.2">
      <c r="A7" s="12">
        <v>5</v>
      </c>
      <c r="B7" s="17">
        <v>6</v>
      </c>
      <c r="C7" s="20" t="s">
        <v>86</v>
      </c>
      <c r="D7" s="14">
        <v>19598.79</v>
      </c>
      <c r="E7" s="14">
        <v>27407.43</v>
      </c>
      <c r="F7" s="15">
        <f t="shared" si="0"/>
        <v>-0.28490960297992185</v>
      </c>
      <c r="G7" s="16">
        <v>3328</v>
      </c>
      <c r="H7" s="17">
        <v>130</v>
      </c>
      <c r="I7" s="17">
        <f t="shared" si="1"/>
        <v>25.6</v>
      </c>
      <c r="J7" s="12">
        <v>11</v>
      </c>
      <c r="K7" s="17">
        <v>6</v>
      </c>
      <c r="L7" s="14">
        <v>339395.07</v>
      </c>
      <c r="M7" s="16">
        <v>59190</v>
      </c>
      <c r="N7" s="18">
        <v>45315</v>
      </c>
      <c r="O7" s="25" t="s">
        <v>87</v>
      </c>
    </row>
    <row r="8" spans="1:15" s="19" customFormat="1" ht="24.95" customHeight="1" x14ac:dyDescent="0.2">
      <c r="A8" s="12">
        <v>6</v>
      </c>
      <c r="B8" s="39">
        <v>5</v>
      </c>
      <c r="C8" s="42" t="s">
        <v>139</v>
      </c>
      <c r="D8" s="5">
        <v>17229.66</v>
      </c>
      <c r="E8" s="5">
        <v>30039.350000000002</v>
      </c>
      <c r="F8" s="41">
        <f t="shared" si="0"/>
        <v>-0.4264303322142457</v>
      </c>
      <c r="G8" s="6">
        <v>3362</v>
      </c>
      <c r="H8" s="39">
        <v>176</v>
      </c>
      <c r="I8" s="39">
        <f t="shared" si="1"/>
        <v>19.102272727272727</v>
      </c>
      <c r="J8" s="4">
        <v>19</v>
      </c>
      <c r="K8" s="39">
        <v>2</v>
      </c>
      <c r="L8" s="5">
        <v>47269.01</v>
      </c>
      <c r="M8" s="6">
        <v>9113</v>
      </c>
      <c r="N8" s="7">
        <v>45709</v>
      </c>
      <c r="O8" s="26" t="s">
        <v>44</v>
      </c>
    </row>
    <row r="9" spans="1:15" s="19" customFormat="1" ht="24.95" customHeight="1" x14ac:dyDescent="0.2">
      <c r="A9" s="12">
        <v>7</v>
      </c>
      <c r="B9" s="17">
        <v>4</v>
      </c>
      <c r="C9" s="13" t="s">
        <v>116</v>
      </c>
      <c r="D9" s="14">
        <v>14662.33</v>
      </c>
      <c r="E9" s="14">
        <v>31984.06</v>
      </c>
      <c r="F9" s="15">
        <f t="shared" si="0"/>
        <v>-0.54157383396604442</v>
      </c>
      <c r="G9" s="16">
        <v>2143</v>
      </c>
      <c r="H9" s="17">
        <v>131</v>
      </c>
      <c r="I9" s="17">
        <f t="shared" si="1"/>
        <v>16.358778625954198</v>
      </c>
      <c r="J9" s="12">
        <v>13</v>
      </c>
      <c r="K9" s="17">
        <v>3</v>
      </c>
      <c r="L9" s="14">
        <v>106415.64</v>
      </c>
      <c r="M9" s="16">
        <v>15803</v>
      </c>
      <c r="N9" s="18">
        <v>45702</v>
      </c>
      <c r="O9" s="25" t="s">
        <v>22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144</v>
      </c>
      <c r="D10" s="14">
        <v>14080.72</v>
      </c>
      <c r="E10" s="15" t="s">
        <v>61</v>
      </c>
      <c r="F10" s="15" t="s">
        <v>61</v>
      </c>
      <c r="G10" s="16">
        <v>2596</v>
      </c>
      <c r="H10" s="16">
        <v>176</v>
      </c>
      <c r="I10" s="17">
        <f t="shared" si="1"/>
        <v>14.75</v>
      </c>
      <c r="J10" s="12">
        <v>13</v>
      </c>
      <c r="K10" s="17">
        <v>1</v>
      </c>
      <c r="L10" s="14">
        <v>16302.95</v>
      </c>
      <c r="M10" s="16">
        <v>2970</v>
      </c>
      <c r="N10" s="18">
        <v>45716</v>
      </c>
      <c r="O10" s="38" t="s">
        <v>38</v>
      </c>
    </row>
    <row r="11" spans="1:15" s="19" customFormat="1" ht="24.95" customHeight="1" x14ac:dyDescent="0.2">
      <c r="A11" s="12">
        <v>9</v>
      </c>
      <c r="B11" s="39" t="s">
        <v>60</v>
      </c>
      <c r="C11" s="42" t="s">
        <v>153</v>
      </c>
      <c r="D11" s="5">
        <v>13735.54</v>
      </c>
      <c r="E11" s="15" t="s">
        <v>61</v>
      </c>
      <c r="F11" s="15" t="s">
        <v>61</v>
      </c>
      <c r="G11" s="6">
        <v>2102</v>
      </c>
      <c r="H11" s="39">
        <v>127</v>
      </c>
      <c r="I11" s="17">
        <f t="shared" si="1"/>
        <v>16.551181102362204</v>
      </c>
      <c r="J11" s="4">
        <v>17</v>
      </c>
      <c r="K11" s="39">
        <v>1</v>
      </c>
      <c r="L11" s="14">
        <v>14428.11</v>
      </c>
      <c r="M11" s="16">
        <v>2215</v>
      </c>
      <c r="N11" s="7">
        <v>45716</v>
      </c>
      <c r="O11" s="26" t="s">
        <v>20</v>
      </c>
    </row>
    <row r="12" spans="1:15" s="19" customFormat="1" ht="24.75" customHeight="1" x14ac:dyDescent="0.2">
      <c r="A12" s="12">
        <v>10</v>
      </c>
      <c r="B12" s="17">
        <v>8</v>
      </c>
      <c r="C12" s="13" t="s">
        <v>133</v>
      </c>
      <c r="D12" s="14">
        <v>11059.28</v>
      </c>
      <c r="E12" s="14">
        <v>20188.8</v>
      </c>
      <c r="F12" s="15">
        <f>(D12-E12)/E12</f>
        <v>-0.45220716436836261</v>
      </c>
      <c r="G12" s="16">
        <v>1572</v>
      </c>
      <c r="H12" s="17">
        <v>76</v>
      </c>
      <c r="I12" s="17">
        <f t="shared" si="1"/>
        <v>20.684210526315791</v>
      </c>
      <c r="J12" s="12">
        <v>9</v>
      </c>
      <c r="K12" s="17">
        <v>2</v>
      </c>
      <c r="L12" s="14">
        <v>34854.25</v>
      </c>
      <c r="M12" s="16">
        <v>5311</v>
      </c>
      <c r="N12" s="18">
        <v>45709</v>
      </c>
      <c r="O12" s="25" t="s">
        <v>38</v>
      </c>
    </row>
    <row r="13" spans="1:15" s="19" customFormat="1" ht="24.95" customHeight="1" x14ac:dyDescent="0.2">
      <c r="A13" s="12">
        <v>11</v>
      </c>
      <c r="B13" s="17" t="s">
        <v>60</v>
      </c>
      <c r="C13" s="13" t="s">
        <v>149</v>
      </c>
      <c r="D13" s="14">
        <v>9531.68</v>
      </c>
      <c r="E13" s="15" t="s">
        <v>61</v>
      </c>
      <c r="F13" s="15" t="s">
        <v>61</v>
      </c>
      <c r="G13" s="16">
        <v>1363</v>
      </c>
      <c r="H13" s="17">
        <v>117</v>
      </c>
      <c r="I13" s="17">
        <f t="shared" si="1"/>
        <v>11.649572649572649</v>
      </c>
      <c r="J13" s="12">
        <v>13</v>
      </c>
      <c r="K13" s="17">
        <v>1</v>
      </c>
      <c r="L13" s="14">
        <v>10396.780000000001</v>
      </c>
      <c r="M13" s="16">
        <v>1504</v>
      </c>
      <c r="N13" s="18">
        <v>45716</v>
      </c>
      <c r="O13" s="38" t="s">
        <v>38</v>
      </c>
    </row>
    <row r="14" spans="1:15" s="43" customFormat="1" ht="24.95" customHeight="1" x14ac:dyDescent="0.2">
      <c r="A14" s="12">
        <v>12</v>
      </c>
      <c r="B14" s="17">
        <v>10</v>
      </c>
      <c r="C14" s="20" t="s">
        <v>19</v>
      </c>
      <c r="D14" s="14">
        <v>8518.82</v>
      </c>
      <c r="E14" s="14">
        <v>15791.1</v>
      </c>
      <c r="F14" s="15">
        <f>(D14-E14)/E14</f>
        <v>-0.46053029871256596</v>
      </c>
      <c r="G14" s="16">
        <v>1442</v>
      </c>
      <c r="H14" s="17">
        <v>58</v>
      </c>
      <c r="I14" s="17">
        <f t="shared" si="1"/>
        <v>24.862068965517242</v>
      </c>
      <c r="J14" s="12">
        <v>9</v>
      </c>
      <c r="K14" s="17">
        <v>10</v>
      </c>
      <c r="L14" s="14">
        <v>710912.42</v>
      </c>
      <c r="M14" s="16">
        <v>120015</v>
      </c>
      <c r="N14" s="18">
        <v>45653</v>
      </c>
      <c r="O14" s="25" t="s">
        <v>20</v>
      </c>
    </row>
    <row r="15" spans="1:15" s="19" customFormat="1" ht="24.95" customHeight="1" x14ac:dyDescent="0.2">
      <c r="A15" s="12">
        <v>13</v>
      </c>
      <c r="B15" s="17">
        <v>9</v>
      </c>
      <c r="C15" s="13" t="s">
        <v>134</v>
      </c>
      <c r="D15" s="14">
        <v>8165.56</v>
      </c>
      <c r="E15" s="14">
        <v>16433.990000000002</v>
      </c>
      <c r="F15" s="15">
        <f>(D15-E15)/E15</f>
        <v>-0.50312979379931466</v>
      </c>
      <c r="G15" s="16">
        <v>1497</v>
      </c>
      <c r="H15" s="17">
        <v>106</v>
      </c>
      <c r="I15" s="17">
        <f t="shared" si="1"/>
        <v>14.122641509433961</v>
      </c>
      <c r="J15" s="12">
        <v>16</v>
      </c>
      <c r="K15" s="17">
        <v>3</v>
      </c>
      <c r="L15" s="14">
        <v>68665.72</v>
      </c>
      <c r="M15" s="16">
        <v>13038</v>
      </c>
      <c r="N15" s="18">
        <v>45702</v>
      </c>
      <c r="O15" s="25" t="s">
        <v>28</v>
      </c>
    </row>
    <row r="16" spans="1:15" s="19" customFormat="1" ht="24.95" customHeight="1" x14ac:dyDescent="0.2">
      <c r="A16" s="12">
        <v>14</v>
      </c>
      <c r="B16" s="17" t="s">
        <v>67</v>
      </c>
      <c r="C16" s="13" t="s">
        <v>157</v>
      </c>
      <c r="D16" s="14">
        <v>6169.66</v>
      </c>
      <c r="E16" s="14" t="s">
        <v>61</v>
      </c>
      <c r="F16" s="15" t="s">
        <v>61</v>
      </c>
      <c r="G16" s="16">
        <v>922</v>
      </c>
      <c r="H16" s="17">
        <v>18</v>
      </c>
      <c r="I16" s="17">
        <f t="shared" si="1"/>
        <v>51.222222222222221</v>
      </c>
      <c r="J16" s="12">
        <v>12</v>
      </c>
      <c r="K16" s="17">
        <v>0</v>
      </c>
      <c r="L16" s="14">
        <v>6169.66</v>
      </c>
      <c r="M16" s="16">
        <v>922</v>
      </c>
      <c r="N16" s="18" t="s">
        <v>31</v>
      </c>
      <c r="O16" s="38" t="s">
        <v>33</v>
      </c>
    </row>
    <row r="17" spans="1:15" s="19" customFormat="1" ht="24.95" customHeight="1" x14ac:dyDescent="0.2">
      <c r="A17" s="12">
        <v>15</v>
      </c>
      <c r="B17" s="17">
        <v>13</v>
      </c>
      <c r="C17" s="20" t="s">
        <v>21</v>
      </c>
      <c r="D17" s="23">
        <v>5044.88</v>
      </c>
      <c r="E17" s="23">
        <v>6254.23</v>
      </c>
      <c r="F17" s="15">
        <f t="shared" ref="F17:F22" si="2">(D17-E17)/E17</f>
        <v>-0.19336513047969128</v>
      </c>
      <c r="G17" s="24">
        <v>818</v>
      </c>
      <c r="H17" s="16">
        <v>34</v>
      </c>
      <c r="I17" s="17">
        <f t="shared" si="1"/>
        <v>24.058823529411764</v>
      </c>
      <c r="J17" s="16">
        <v>6</v>
      </c>
      <c r="K17" s="17">
        <v>14</v>
      </c>
      <c r="L17" s="14">
        <v>1116168.92</v>
      </c>
      <c r="M17" s="16">
        <v>182389</v>
      </c>
      <c r="N17" s="18">
        <v>45625</v>
      </c>
      <c r="O17" s="25" t="s">
        <v>22</v>
      </c>
    </row>
    <row r="18" spans="1:15" s="19" customFormat="1" ht="24.95" customHeight="1" x14ac:dyDescent="0.2">
      <c r="A18" s="12">
        <v>16</v>
      </c>
      <c r="B18" s="39">
        <v>12</v>
      </c>
      <c r="C18" s="42" t="s">
        <v>145</v>
      </c>
      <c r="D18" s="5">
        <v>2455.75</v>
      </c>
      <c r="E18" s="5">
        <v>8214.2999999999993</v>
      </c>
      <c r="F18" s="41">
        <f t="shared" si="2"/>
        <v>-0.70103965036582538</v>
      </c>
      <c r="G18" s="6">
        <v>360</v>
      </c>
      <c r="H18" s="39">
        <v>19</v>
      </c>
      <c r="I18" s="39">
        <f t="shared" si="1"/>
        <v>18.94736842105263</v>
      </c>
      <c r="J18" s="4">
        <v>6</v>
      </c>
      <c r="K18" s="39">
        <v>2</v>
      </c>
      <c r="L18" s="5">
        <v>10670.05</v>
      </c>
      <c r="M18" s="6">
        <v>1603</v>
      </c>
      <c r="N18" s="7" t="s">
        <v>138</v>
      </c>
      <c r="O18" s="26" t="s">
        <v>129</v>
      </c>
    </row>
    <row r="19" spans="1:15" s="19" customFormat="1" ht="24.95" customHeight="1" x14ac:dyDescent="0.2">
      <c r="A19" s="12">
        <v>17</v>
      </c>
      <c r="B19" s="17">
        <v>20</v>
      </c>
      <c r="C19" s="20" t="s">
        <v>23</v>
      </c>
      <c r="D19" s="14">
        <v>2299.9499999999998</v>
      </c>
      <c r="E19" s="14">
        <v>3356.75</v>
      </c>
      <c r="F19" s="15">
        <f t="shared" si="2"/>
        <v>-0.31482833097490137</v>
      </c>
      <c r="G19" s="16">
        <v>331</v>
      </c>
      <c r="H19" s="17">
        <v>11</v>
      </c>
      <c r="I19" s="17">
        <f t="shared" si="1"/>
        <v>30.09090909090909</v>
      </c>
      <c r="J19" s="12">
        <v>2</v>
      </c>
      <c r="K19" s="17">
        <v>11</v>
      </c>
      <c r="L19" s="14">
        <v>351264.35</v>
      </c>
      <c r="M19" s="16">
        <v>56611</v>
      </c>
      <c r="N19" s="18">
        <v>45646</v>
      </c>
      <c r="O19" s="25" t="s">
        <v>22</v>
      </c>
    </row>
    <row r="20" spans="1:15" s="19" customFormat="1" ht="24.95" customHeight="1" x14ac:dyDescent="0.2">
      <c r="A20" s="12">
        <v>18</v>
      </c>
      <c r="B20" s="17">
        <v>18</v>
      </c>
      <c r="C20" s="20" t="s">
        <v>111</v>
      </c>
      <c r="D20" s="14">
        <v>2114.31</v>
      </c>
      <c r="E20" s="14">
        <v>3621.25</v>
      </c>
      <c r="F20" s="15">
        <f t="shared" si="2"/>
        <v>-0.41613807386952023</v>
      </c>
      <c r="G20" s="16">
        <v>368</v>
      </c>
      <c r="H20" s="17">
        <v>15</v>
      </c>
      <c r="I20" s="17">
        <f t="shared" si="1"/>
        <v>24.533333333333335</v>
      </c>
      <c r="J20" s="12">
        <v>7</v>
      </c>
      <c r="K20" s="17">
        <v>4</v>
      </c>
      <c r="L20" s="14">
        <v>31394.61</v>
      </c>
      <c r="M20" s="16">
        <v>4756</v>
      </c>
      <c r="N20" s="18">
        <v>45695</v>
      </c>
      <c r="O20" s="25" t="s">
        <v>22</v>
      </c>
    </row>
    <row r="21" spans="1:15" s="19" customFormat="1" ht="24.95" customHeight="1" x14ac:dyDescent="0.2">
      <c r="A21" s="12">
        <v>19</v>
      </c>
      <c r="B21" s="17">
        <v>23</v>
      </c>
      <c r="C21" s="20" t="s">
        <v>25</v>
      </c>
      <c r="D21" s="23">
        <v>1557.65</v>
      </c>
      <c r="E21" s="23">
        <v>1839.5</v>
      </c>
      <c r="F21" s="15">
        <f t="shared" si="2"/>
        <v>-0.15322098396303338</v>
      </c>
      <c r="G21" s="24">
        <v>193</v>
      </c>
      <c r="H21" s="16">
        <v>6</v>
      </c>
      <c r="I21" s="17">
        <v>32.166666666666664</v>
      </c>
      <c r="J21" s="16">
        <v>2</v>
      </c>
      <c r="K21" s="17" t="s">
        <v>61</v>
      </c>
      <c r="L21" s="14">
        <v>139362.44999999998</v>
      </c>
      <c r="M21" s="16">
        <v>19664</v>
      </c>
      <c r="N21" s="18">
        <v>45653</v>
      </c>
      <c r="O21" s="25" t="s">
        <v>26</v>
      </c>
    </row>
    <row r="22" spans="1:15" s="19" customFormat="1" ht="24.95" customHeight="1" x14ac:dyDescent="0.2">
      <c r="A22" s="12">
        <v>20</v>
      </c>
      <c r="B22" s="17">
        <v>21</v>
      </c>
      <c r="C22" s="20" t="s">
        <v>39</v>
      </c>
      <c r="D22" s="23">
        <v>1259.2</v>
      </c>
      <c r="E22" s="14">
        <v>2983.5</v>
      </c>
      <c r="F22" s="15">
        <f t="shared" si="2"/>
        <v>-0.57794536618066028</v>
      </c>
      <c r="G22" s="16">
        <v>170</v>
      </c>
      <c r="H22" s="17">
        <v>10</v>
      </c>
      <c r="I22" s="17">
        <f>G22/H22</f>
        <v>17</v>
      </c>
      <c r="J22" s="12">
        <v>4</v>
      </c>
      <c r="K22" s="17">
        <v>8</v>
      </c>
      <c r="L22" s="14">
        <v>432886.51</v>
      </c>
      <c r="M22" s="16">
        <v>56302</v>
      </c>
      <c r="N22" s="18">
        <v>45667</v>
      </c>
      <c r="O22" s="25" t="s">
        <v>40</v>
      </c>
    </row>
    <row r="23" spans="1:15" s="19" customFormat="1" ht="24.95" customHeight="1" x14ac:dyDescent="0.2">
      <c r="A23" s="12">
        <v>21</v>
      </c>
      <c r="B23" s="14" t="s">
        <v>61</v>
      </c>
      <c r="C23" s="13" t="s">
        <v>158</v>
      </c>
      <c r="D23" s="14">
        <v>1200</v>
      </c>
      <c r="E23" s="14" t="s">
        <v>61</v>
      </c>
      <c r="F23" s="15" t="s">
        <v>61</v>
      </c>
      <c r="G23" s="16">
        <v>246</v>
      </c>
      <c r="H23" s="17">
        <v>1</v>
      </c>
      <c r="I23" s="17">
        <f>G23/H23</f>
        <v>246</v>
      </c>
      <c r="J23" s="12">
        <v>1</v>
      </c>
      <c r="K23" s="17" t="s">
        <v>61</v>
      </c>
      <c r="L23" s="14">
        <v>857295.09</v>
      </c>
      <c r="M23" s="16">
        <v>119110</v>
      </c>
      <c r="N23" s="18">
        <v>45513</v>
      </c>
      <c r="O23" s="38" t="s">
        <v>46</v>
      </c>
    </row>
    <row r="24" spans="1:15" s="19" customFormat="1" ht="24.75" customHeight="1" x14ac:dyDescent="0.2">
      <c r="A24" s="12">
        <v>22</v>
      </c>
      <c r="B24" s="17">
        <v>19</v>
      </c>
      <c r="C24" s="13" t="s">
        <v>142</v>
      </c>
      <c r="D24" s="14">
        <v>1007.97</v>
      </c>
      <c r="E24" s="14">
        <v>3358.25</v>
      </c>
      <c r="F24" s="15">
        <f>(D24-E24)/E24</f>
        <v>-0.69985260180153341</v>
      </c>
      <c r="G24" s="16">
        <v>242</v>
      </c>
      <c r="H24" s="17">
        <v>17</v>
      </c>
      <c r="I24" s="17">
        <v>17.399999999999999</v>
      </c>
      <c r="J24" s="12">
        <v>6</v>
      </c>
      <c r="K24" s="17">
        <v>2</v>
      </c>
      <c r="L24" s="14">
        <v>4366.22</v>
      </c>
      <c r="M24" s="16">
        <v>1024</v>
      </c>
      <c r="N24" s="18">
        <v>45709</v>
      </c>
      <c r="O24" s="38" t="s">
        <v>143</v>
      </c>
    </row>
    <row r="25" spans="1:15" s="22" customFormat="1" ht="24.75" customHeight="1" x14ac:dyDescent="0.15">
      <c r="A25" s="12">
        <v>23</v>
      </c>
      <c r="B25" s="39">
        <v>31</v>
      </c>
      <c r="C25" s="42" t="s">
        <v>105</v>
      </c>
      <c r="D25" s="5">
        <v>696.6</v>
      </c>
      <c r="E25" s="5">
        <v>497.9</v>
      </c>
      <c r="F25" s="41">
        <f>(D25-E25)/E25</f>
        <v>0.39907611970275164</v>
      </c>
      <c r="G25" s="6">
        <v>119</v>
      </c>
      <c r="H25" s="39">
        <v>9</v>
      </c>
      <c r="I25" s="39">
        <f>G25/H25</f>
        <v>13.222222222222221</v>
      </c>
      <c r="J25" s="4">
        <v>4</v>
      </c>
      <c r="K25" s="39">
        <v>5</v>
      </c>
      <c r="L25" s="5">
        <v>10555.8</v>
      </c>
      <c r="M25" s="6">
        <v>1762</v>
      </c>
      <c r="N25" s="7">
        <v>45688</v>
      </c>
      <c r="O25" s="26" t="s">
        <v>57</v>
      </c>
    </row>
    <row r="26" spans="1:15" s="22" customFormat="1" ht="24.95" customHeight="1" x14ac:dyDescent="0.15">
      <c r="A26" s="12">
        <v>24</v>
      </c>
      <c r="B26" s="39" t="s">
        <v>61</v>
      </c>
      <c r="C26" s="42" t="s">
        <v>59</v>
      </c>
      <c r="D26" s="5">
        <v>690.8</v>
      </c>
      <c r="E26" s="5" t="s">
        <v>61</v>
      </c>
      <c r="F26" s="41" t="s">
        <v>61</v>
      </c>
      <c r="G26" s="6">
        <v>113</v>
      </c>
      <c r="H26" s="39">
        <v>3</v>
      </c>
      <c r="I26" s="39">
        <v>37.666666666666664</v>
      </c>
      <c r="J26" s="4">
        <v>3</v>
      </c>
      <c r="K26" s="39" t="s">
        <v>61</v>
      </c>
      <c r="L26" s="5">
        <v>131289.40000000002</v>
      </c>
      <c r="M26" s="6">
        <v>19439</v>
      </c>
      <c r="N26" s="7">
        <v>45562</v>
      </c>
      <c r="O26" s="26" t="s">
        <v>44</v>
      </c>
    </row>
    <row r="27" spans="1:15" s="22" customFormat="1" ht="24.75" customHeight="1" x14ac:dyDescent="0.15">
      <c r="A27" s="12">
        <v>25</v>
      </c>
      <c r="B27" s="17">
        <v>11</v>
      </c>
      <c r="C27" s="13" t="s">
        <v>132</v>
      </c>
      <c r="D27" s="14">
        <v>680</v>
      </c>
      <c r="E27" s="14">
        <v>9509</v>
      </c>
      <c r="F27" s="15">
        <f>(D27-E27)/E27</f>
        <v>-0.92848880008413082</v>
      </c>
      <c r="G27" s="16">
        <v>123</v>
      </c>
      <c r="H27" s="17"/>
      <c r="I27" s="17" t="s">
        <v>61</v>
      </c>
      <c r="J27" s="12"/>
      <c r="K27" s="17">
        <v>2</v>
      </c>
      <c r="L27" s="14">
        <v>17436</v>
      </c>
      <c r="M27" s="16">
        <v>2769</v>
      </c>
      <c r="N27" s="18" t="s">
        <v>138</v>
      </c>
      <c r="O27" s="38" t="s">
        <v>35</v>
      </c>
    </row>
    <row r="28" spans="1:15" ht="24.75" customHeight="1" x14ac:dyDescent="0.15">
      <c r="A28" s="12">
        <v>26</v>
      </c>
      <c r="B28" s="14" t="s">
        <v>61</v>
      </c>
      <c r="C28" s="13" t="s">
        <v>32</v>
      </c>
      <c r="D28" s="14">
        <v>457.8</v>
      </c>
      <c r="E28" s="14" t="s">
        <v>61</v>
      </c>
      <c r="F28" s="15" t="s">
        <v>61</v>
      </c>
      <c r="G28" s="16">
        <v>63</v>
      </c>
      <c r="H28" s="17">
        <v>4</v>
      </c>
      <c r="I28" s="17">
        <f>G28/H28</f>
        <v>15.75</v>
      </c>
      <c r="J28" s="12">
        <v>3</v>
      </c>
      <c r="K28" s="17" t="s">
        <v>61</v>
      </c>
      <c r="L28" s="14">
        <v>71946.820000000007</v>
      </c>
      <c r="M28" s="16">
        <v>10817</v>
      </c>
      <c r="N28" s="18">
        <v>45639</v>
      </c>
      <c r="O28" s="38" t="s">
        <v>33</v>
      </c>
    </row>
    <row r="29" spans="1:15" s="22" customFormat="1" ht="24.75" customHeight="1" x14ac:dyDescent="0.15">
      <c r="A29" s="12">
        <v>27</v>
      </c>
      <c r="B29" s="17">
        <v>28</v>
      </c>
      <c r="C29" s="20" t="s">
        <v>89</v>
      </c>
      <c r="D29" s="14">
        <v>457</v>
      </c>
      <c r="E29" s="14">
        <v>868.6</v>
      </c>
      <c r="F29" s="15">
        <f>(D29-E29)/E29</f>
        <v>-0.47386599125028783</v>
      </c>
      <c r="G29" s="16">
        <v>81</v>
      </c>
      <c r="H29" s="17">
        <v>2</v>
      </c>
      <c r="I29" s="17">
        <v>40.5</v>
      </c>
      <c r="J29" s="12">
        <v>2</v>
      </c>
      <c r="K29" s="17" t="s">
        <v>61</v>
      </c>
      <c r="L29" s="14">
        <v>50717.799999999996</v>
      </c>
      <c r="M29" s="16">
        <v>8166</v>
      </c>
      <c r="N29" s="18">
        <v>45674</v>
      </c>
      <c r="O29" s="25" t="s">
        <v>26</v>
      </c>
    </row>
    <row r="30" spans="1:15" s="22" customFormat="1" ht="24.75" customHeight="1" x14ac:dyDescent="0.15">
      <c r="A30" s="12">
        <v>28</v>
      </c>
      <c r="B30" s="14" t="s">
        <v>61</v>
      </c>
      <c r="C30" s="13" t="s">
        <v>115</v>
      </c>
      <c r="D30" s="14">
        <v>395</v>
      </c>
      <c r="E30" s="14" t="s">
        <v>61</v>
      </c>
      <c r="F30" s="15" t="s">
        <v>61</v>
      </c>
      <c r="G30" s="16">
        <v>75</v>
      </c>
      <c r="H30" s="17">
        <v>5</v>
      </c>
      <c r="I30" s="17">
        <f>G30/H30</f>
        <v>15</v>
      </c>
      <c r="J30" s="12">
        <v>2</v>
      </c>
      <c r="K30" s="17" t="s">
        <v>61</v>
      </c>
      <c r="L30" s="14">
        <v>6015.87</v>
      </c>
      <c r="M30" s="16">
        <v>959</v>
      </c>
      <c r="N30" s="18">
        <v>45695</v>
      </c>
      <c r="O30" s="38" t="s">
        <v>117</v>
      </c>
    </row>
    <row r="31" spans="1:15" s="22" customFormat="1" ht="24.75" customHeight="1" x14ac:dyDescent="0.15">
      <c r="A31" s="12">
        <v>29</v>
      </c>
      <c r="B31" s="14" t="s">
        <v>61</v>
      </c>
      <c r="C31" s="13" t="s">
        <v>119</v>
      </c>
      <c r="D31" s="14">
        <v>380</v>
      </c>
      <c r="E31" s="14" t="s">
        <v>61</v>
      </c>
      <c r="F31" s="15" t="s">
        <v>61</v>
      </c>
      <c r="G31" s="16">
        <v>95</v>
      </c>
      <c r="H31" s="17">
        <v>1</v>
      </c>
      <c r="I31" s="17">
        <f>G31/H31</f>
        <v>95</v>
      </c>
      <c r="J31" s="12">
        <v>1</v>
      </c>
      <c r="K31" s="17" t="s">
        <v>61</v>
      </c>
      <c r="L31" s="14">
        <v>65698.67</v>
      </c>
      <c r="M31" s="16">
        <v>12700</v>
      </c>
      <c r="N31" s="18">
        <v>45583</v>
      </c>
      <c r="O31" s="38" t="s">
        <v>38</v>
      </c>
    </row>
    <row r="32" spans="1:15" s="22" customFormat="1" ht="24.75" customHeight="1" x14ac:dyDescent="0.15">
      <c r="A32" s="12">
        <v>30</v>
      </c>
      <c r="B32" s="17">
        <v>25</v>
      </c>
      <c r="C32" s="13" t="s">
        <v>120</v>
      </c>
      <c r="D32" s="14">
        <v>329.7</v>
      </c>
      <c r="E32" s="14">
        <v>1229.8699999999999</v>
      </c>
      <c r="F32" s="15">
        <f>(D32-E32)/E32</f>
        <v>-0.7319228861586996</v>
      </c>
      <c r="G32" s="16">
        <v>57</v>
      </c>
      <c r="H32" s="17">
        <v>4</v>
      </c>
      <c r="I32" s="17">
        <f>G32/H32</f>
        <v>14.25</v>
      </c>
      <c r="J32" s="12">
        <v>2</v>
      </c>
      <c r="K32" s="17">
        <v>4</v>
      </c>
      <c r="L32" s="14">
        <v>25284.63</v>
      </c>
      <c r="M32" s="16">
        <v>4743</v>
      </c>
      <c r="N32" s="18">
        <v>45695</v>
      </c>
      <c r="O32" s="38" t="s">
        <v>38</v>
      </c>
    </row>
    <row r="33" spans="1:15" ht="24.75" customHeight="1" x14ac:dyDescent="0.15">
      <c r="A33" s="12">
        <v>31</v>
      </c>
      <c r="B33" s="39">
        <v>26</v>
      </c>
      <c r="C33" s="42" t="s">
        <v>102</v>
      </c>
      <c r="D33" s="5">
        <v>211</v>
      </c>
      <c r="E33" s="5">
        <v>993.8</v>
      </c>
      <c r="F33" s="41">
        <f>(D33-E33)/E33</f>
        <v>-0.7876836385590662</v>
      </c>
      <c r="G33" s="6">
        <v>45</v>
      </c>
      <c r="H33" s="39">
        <v>4</v>
      </c>
      <c r="I33" s="39">
        <v>33.65</v>
      </c>
      <c r="J33" s="4">
        <v>2</v>
      </c>
      <c r="K33" s="39">
        <v>5</v>
      </c>
      <c r="L33" s="5">
        <v>57584.420000000006</v>
      </c>
      <c r="M33" s="6">
        <v>10829</v>
      </c>
      <c r="N33" s="7">
        <v>45688</v>
      </c>
      <c r="O33" s="26" t="s">
        <v>44</v>
      </c>
    </row>
    <row r="34" spans="1:15" s="22" customFormat="1" ht="24.75" customHeight="1" x14ac:dyDescent="0.15">
      <c r="A34" s="12">
        <v>32</v>
      </c>
      <c r="B34" s="17"/>
      <c r="C34" s="13" t="s">
        <v>62</v>
      </c>
      <c r="D34" s="14">
        <v>207</v>
      </c>
      <c r="E34" s="15" t="s">
        <v>61</v>
      </c>
      <c r="F34" s="15" t="s">
        <v>61</v>
      </c>
      <c r="G34" s="16">
        <v>36</v>
      </c>
      <c r="H34" s="17" t="s">
        <v>61</v>
      </c>
      <c r="I34" s="17" t="s">
        <v>61</v>
      </c>
      <c r="J34" s="12">
        <v>1</v>
      </c>
      <c r="K34" s="17" t="s">
        <v>61</v>
      </c>
      <c r="L34" s="14">
        <v>63851</v>
      </c>
      <c r="M34" s="16">
        <v>9700</v>
      </c>
      <c r="N34" s="18">
        <v>45660</v>
      </c>
      <c r="O34" s="38" t="s">
        <v>35</v>
      </c>
    </row>
    <row r="35" spans="1:15" s="22" customFormat="1" ht="24.75" customHeight="1" x14ac:dyDescent="0.15">
      <c r="A35" s="12">
        <v>33</v>
      </c>
      <c r="B35" s="17">
        <v>36</v>
      </c>
      <c r="C35" s="13" t="s">
        <v>151</v>
      </c>
      <c r="D35" s="14">
        <v>179.85</v>
      </c>
      <c r="E35" s="14">
        <v>147.15</v>
      </c>
      <c r="F35" s="15">
        <f t="shared" ref="F35:F41" si="3">(D35-E35)/E35</f>
        <v>0.22222222222222213</v>
      </c>
      <c r="G35" s="16">
        <v>33</v>
      </c>
      <c r="H35" s="17">
        <v>5</v>
      </c>
      <c r="I35" s="17">
        <f>G35/H35</f>
        <v>6.6</v>
      </c>
      <c r="J35" s="12">
        <v>1</v>
      </c>
      <c r="K35" s="15" t="s">
        <v>61</v>
      </c>
      <c r="L35" s="14">
        <v>289143.21000000002</v>
      </c>
      <c r="M35" s="16">
        <v>52897</v>
      </c>
      <c r="N35" s="18">
        <v>45562</v>
      </c>
      <c r="O35" s="38" t="s">
        <v>38</v>
      </c>
    </row>
    <row r="36" spans="1:15" s="22" customFormat="1" ht="24.75" customHeight="1" x14ac:dyDescent="0.15">
      <c r="A36" s="12">
        <v>34</v>
      </c>
      <c r="B36" s="17">
        <v>40</v>
      </c>
      <c r="C36" s="13" t="s">
        <v>30</v>
      </c>
      <c r="D36" s="14">
        <v>163</v>
      </c>
      <c r="E36" s="14">
        <v>88.5</v>
      </c>
      <c r="F36" s="15">
        <f t="shared" si="3"/>
        <v>0.84180790960451979</v>
      </c>
      <c r="G36" s="16">
        <v>22</v>
      </c>
      <c r="H36" s="17">
        <v>1</v>
      </c>
      <c r="I36" s="17">
        <f>G36/H36</f>
        <v>22</v>
      </c>
      <c r="J36" s="12">
        <v>1</v>
      </c>
      <c r="K36" s="17">
        <v>9</v>
      </c>
      <c r="L36" s="14">
        <v>229738.71</v>
      </c>
      <c r="M36" s="16">
        <v>30843</v>
      </c>
      <c r="N36" s="18">
        <v>45660</v>
      </c>
      <c r="O36" s="38" t="s">
        <v>28</v>
      </c>
    </row>
    <row r="37" spans="1:15" s="22" customFormat="1" ht="24.75" customHeight="1" x14ac:dyDescent="0.15">
      <c r="A37" s="12">
        <v>35</v>
      </c>
      <c r="B37" s="17">
        <v>33</v>
      </c>
      <c r="C37" s="13" t="s">
        <v>150</v>
      </c>
      <c r="D37" s="14">
        <v>125.35</v>
      </c>
      <c r="E37" s="14">
        <v>283.39999999999998</v>
      </c>
      <c r="F37" s="15">
        <f t="shared" si="3"/>
        <v>-0.55769230769230771</v>
      </c>
      <c r="G37" s="16">
        <v>23</v>
      </c>
      <c r="H37" s="17">
        <v>5</v>
      </c>
      <c r="I37" s="17">
        <f>G37/H37</f>
        <v>4.5999999999999996</v>
      </c>
      <c r="J37" s="12">
        <v>1</v>
      </c>
      <c r="K37" s="15" t="s">
        <v>61</v>
      </c>
      <c r="L37" s="14">
        <v>71632.259999999995</v>
      </c>
      <c r="M37" s="16">
        <v>14023</v>
      </c>
      <c r="N37" s="18">
        <v>45513</v>
      </c>
      <c r="O37" s="38" t="s">
        <v>38</v>
      </c>
    </row>
    <row r="38" spans="1:15" s="22" customFormat="1" ht="24.75" customHeight="1" x14ac:dyDescent="0.15">
      <c r="A38" s="12">
        <v>36</v>
      </c>
      <c r="B38" s="17">
        <v>44</v>
      </c>
      <c r="C38" s="13" t="s">
        <v>74</v>
      </c>
      <c r="D38" s="14">
        <v>110</v>
      </c>
      <c r="E38" s="14">
        <v>30</v>
      </c>
      <c r="F38" s="15">
        <f t="shared" si="3"/>
        <v>2.6666666666666665</v>
      </c>
      <c r="G38" s="16">
        <v>23</v>
      </c>
      <c r="H38" s="17">
        <v>1</v>
      </c>
      <c r="I38" s="17">
        <v>23</v>
      </c>
      <c r="J38" s="12">
        <v>1</v>
      </c>
      <c r="K38" s="17">
        <v>8</v>
      </c>
      <c r="L38" s="14">
        <v>5156</v>
      </c>
      <c r="M38" s="16">
        <v>972</v>
      </c>
      <c r="N38" s="18">
        <v>45667</v>
      </c>
      <c r="O38" s="38" t="s">
        <v>75</v>
      </c>
    </row>
    <row r="39" spans="1:15" s="22" customFormat="1" ht="24.75" customHeight="1" x14ac:dyDescent="0.15">
      <c r="A39" s="12">
        <v>37</v>
      </c>
      <c r="B39" s="17">
        <v>16</v>
      </c>
      <c r="C39" s="13" t="s">
        <v>140</v>
      </c>
      <c r="D39" s="14">
        <v>94</v>
      </c>
      <c r="E39" s="14">
        <v>3954.9900000000002</v>
      </c>
      <c r="F39" s="15">
        <f t="shared" si="3"/>
        <v>-0.97623255684590859</v>
      </c>
      <c r="G39" s="16">
        <v>18</v>
      </c>
      <c r="H39" s="17">
        <v>1</v>
      </c>
      <c r="I39" s="17">
        <v>18</v>
      </c>
      <c r="J39" s="12">
        <v>1</v>
      </c>
      <c r="K39" s="17">
        <v>2</v>
      </c>
      <c r="L39" s="14">
        <v>4048.9900000000002</v>
      </c>
      <c r="M39" s="16">
        <v>664</v>
      </c>
      <c r="N39" s="18">
        <v>45709</v>
      </c>
      <c r="O39" s="38" t="s">
        <v>26</v>
      </c>
    </row>
    <row r="40" spans="1:15" s="22" customFormat="1" ht="24.75" customHeight="1" x14ac:dyDescent="0.15">
      <c r="A40" s="12">
        <v>38</v>
      </c>
      <c r="B40" s="17">
        <v>35</v>
      </c>
      <c r="C40" s="20" t="s">
        <v>50</v>
      </c>
      <c r="D40" s="14">
        <v>89</v>
      </c>
      <c r="E40" s="14">
        <v>204.85</v>
      </c>
      <c r="F40" s="15">
        <f t="shared" si="3"/>
        <v>-0.56553575787161336</v>
      </c>
      <c r="G40" s="12">
        <v>10</v>
      </c>
      <c r="H40" s="17">
        <v>1</v>
      </c>
      <c r="I40" s="17">
        <f>G40/H40</f>
        <v>10</v>
      </c>
      <c r="J40" s="12">
        <v>1</v>
      </c>
      <c r="K40" s="17">
        <v>12</v>
      </c>
      <c r="L40" s="14">
        <v>8614.15</v>
      </c>
      <c r="M40" s="16">
        <v>1342</v>
      </c>
      <c r="N40" s="18">
        <v>45639</v>
      </c>
      <c r="O40" s="25" t="s">
        <v>40</v>
      </c>
    </row>
    <row r="41" spans="1:15" s="22" customFormat="1" ht="24.75" customHeight="1" x14ac:dyDescent="0.15">
      <c r="A41" s="12">
        <v>39</v>
      </c>
      <c r="B41" s="17">
        <v>24</v>
      </c>
      <c r="C41" s="20" t="s">
        <v>135</v>
      </c>
      <c r="D41" s="23">
        <v>82</v>
      </c>
      <c r="E41" s="14">
        <v>1231.0700000000002</v>
      </c>
      <c r="F41" s="15">
        <f t="shared" si="3"/>
        <v>-0.93339127750655937</v>
      </c>
      <c r="G41" s="24">
        <v>15</v>
      </c>
      <c r="H41" s="16">
        <v>1</v>
      </c>
      <c r="I41" s="17">
        <v>15</v>
      </c>
      <c r="J41" s="16">
        <v>1</v>
      </c>
      <c r="K41" s="17">
        <v>3</v>
      </c>
      <c r="L41" s="23">
        <v>4383.2700000000004</v>
      </c>
      <c r="M41" s="24">
        <v>719</v>
      </c>
      <c r="N41" s="18">
        <v>45336</v>
      </c>
      <c r="O41" s="25" t="s">
        <v>26</v>
      </c>
    </row>
    <row r="42" spans="1:15" s="22" customFormat="1" ht="24.75" customHeight="1" x14ac:dyDescent="0.15">
      <c r="A42" s="12">
        <v>40</v>
      </c>
      <c r="B42" s="14" t="s">
        <v>61</v>
      </c>
      <c r="C42" s="13" t="s">
        <v>66</v>
      </c>
      <c r="D42" s="14">
        <v>22.98</v>
      </c>
      <c r="E42" s="14" t="s">
        <v>61</v>
      </c>
      <c r="F42" s="15" t="s">
        <v>61</v>
      </c>
      <c r="G42" s="16">
        <v>4</v>
      </c>
      <c r="H42" s="17">
        <v>1</v>
      </c>
      <c r="I42" s="17">
        <f>G42/H42</f>
        <v>4</v>
      </c>
      <c r="J42" s="12">
        <v>1</v>
      </c>
      <c r="K42" s="17" t="s">
        <v>61</v>
      </c>
      <c r="L42" s="14">
        <v>33596.35</v>
      </c>
      <c r="M42" s="16">
        <v>6400</v>
      </c>
      <c r="N42" s="18">
        <v>45667</v>
      </c>
      <c r="O42" s="38" t="s">
        <v>38</v>
      </c>
    </row>
    <row r="43" spans="1:15" ht="24.95" customHeight="1" x14ac:dyDescent="0.15">
      <c r="A43" s="27"/>
      <c r="B43" s="44"/>
      <c r="C43" s="29" t="s">
        <v>159</v>
      </c>
      <c r="D43" s="30">
        <f>SUBTOTAL(109,Table13246578910[Pajamos 
(GBO)])</f>
        <v>446247.03999999986</v>
      </c>
      <c r="E43" s="31" t="s">
        <v>155</v>
      </c>
      <c r="F43" s="32">
        <f>(D43-E43)/E43</f>
        <v>-0.30915629039624137</v>
      </c>
      <c r="G43" s="33">
        <f>SUBTOTAL(109,Table13246578910[Žiūrovų sk. 
(ADM)])</f>
        <v>64751</v>
      </c>
      <c r="H43" s="34"/>
      <c r="I43" s="35"/>
      <c r="J43" s="34"/>
      <c r="K43" s="28"/>
      <c r="L43" s="34"/>
      <c r="M43" s="34"/>
      <c r="N43" s="36"/>
      <c r="O43" s="37" t="s">
        <v>15</v>
      </c>
    </row>
  </sheetData>
  <mergeCells count="1">
    <mergeCell ref="A1:O1"/>
  </mergeCells>
  <conditionalFormatting sqref="C1:C1048576">
    <cfRule type="duplicateValues" dxfId="25" priority="1"/>
  </conditionalFormatting>
  <conditionalFormatting sqref="C43:C1048576 C1:C34">
    <cfRule type="duplicateValues" dxfId="24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D7A9-F5B8-4A92-AC95-0E5EF6E68A19}">
  <sheetPr>
    <pageSetUpPr fitToPage="1"/>
  </sheetPr>
  <dimension ref="A1:O47"/>
  <sheetViews>
    <sheetView topLeftCell="A3" zoomScale="60" zoomScaleNormal="60" workbookViewId="0">
      <selection activeCell="H24" sqref="H24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260574.25</v>
      </c>
      <c r="E3" s="14">
        <v>380024.35</v>
      </c>
      <c r="F3" s="15">
        <f>(D3-E3)/E3</f>
        <v>-0.31432222698361301</v>
      </c>
      <c r="G3" s="16">
        <v>35339</v>
      </c>
      <c r="H3" s="17">
        <v>460</v>
      </c>
      <c r="I3" s="17">
        <f>G3/H3</f>
        <v>76.823913043478257</v>
      </c>
      <c r="J3" s="12">
        <v>21</v>
      </c>
      <c r="K3" s="17">
        <v>5</v>
      </c>
      <c r="L3" s="14">
        <v>2395047.66</v>
      </c>
      <c r="M3" s="16">
        <v>313188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124</v>
      </c>
      <c r="D4" s="14">
        <v>102736.55250000001</v>
      </c>
      <c r="E4" s="14">
        <v>238098.16</v>
      </c>
      <c r="F4" s="15">
        <f>(D4-E4)/E4</f>
        <v>-0.56851177472350056</v>
      </c>
      <c r="G4" s="16">
        <v>16803</v>
      </c>
      <c r="H4" s="17" t="s">
        <v>61</v>
      </c>
      <c r="I4" s="17" t="s">
        <v>61</v>
      </c>
      <c r="J4" s="12">
        <v>14</v>
      </c>
      <c r="K4" s="17">
        <v>2</v>
      </c>
      <c r="L4" s="14">
        <v>342150.71249999997</v>
      </c>
      <c r="M4" s="16">
        <v>48231</v>
      </c>
      <c r="N4" s="18">
        <v>45702</v>
      </c>
      <c r="O4" s="38" t="s">
        <v>123</v>
      </c>
    </row>
    <row r="5" spans="1:15" s="19" customFormat="1" ht="24.95" customHeight="1" x14ac:dyDescent="0.2">
      <c r="A5" s="12">
        <v>3</v>
      </c>
      <c r="B5" s="17">
        <v>3</v>
      </c>
      <c r="C5" s="13" t="s">
        <v>118</v>
      </c>
      <c r="D5" s="14">
        <v>47999.44</v>
      </c>
      <c r="E5" s="14">
        <v>101242.69</v>
      </c>
      <c r="F5" s="15">
        <f>(D5-E5)/E5</f>
        <v>-0.52589722774059044</v>
      </c>
      <c r="G5" s="16">
        <v>7246</v>
      </c>
      <c r="H5" s="17">
        <v>186</v>
      </c>
      <c r="I5" s="17">
        <f t="shared" ref="I5:I12" si="0">G5/H5</f>
        <v>38.956989247311824</v>
      </c>
      <c r="J5" s="12">
        <v>19</v>
      </c>
      <c r="K5" s="17">
        <v>2</v>
      </c>
      <c r="L5" s="14">
        <v>168033.61</v>
      </c>
      <c r="M5" s="16">
        <v>22772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>
        <v>4</v>
      </c>
      <c r="C6" s="13" t="s">
        <v>116</v>
      </c>
      <c r="D6" s="14">
        <v>31984.06</v>
      </c>
      <c r="E6" s="14">
        <v>55397.53</v>
      </c>
      <c r="F6" s="15">
        <f>(D6-E6)/E6</f>
        <v>-0.42264465581768712</v>
      </c>
      <c r="G6" s="16">
        <v>4912</v>
      </c>
      <c r="H6" s="17">
        <v>184</v>
      </c>
      <c r="I6" s="17">
        <f t="shared" si="0"/>
        <v>26.695652173913043</v>
      </c>
      <c r="J6" s="12">
        <v>17</v>
      </c>
      <c r="K6" s="17">
        <v>2</v>
      </c>
      <c r="L6" s="14">
        <v>91753.31</v>
      </c>
      <c r="M6" s="16">
        <v>13660</v>
      </c>
      <c r="N6" s="18">
        <v>45702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139</v>
      </c>
      <c r="D7" s="14">
        <v>30039.350000000002</v>
      </c>
      <c r="E7" s="14" t="s">
        <v>61</v>
      </c>
      <c r="F7" s="15" t="s">
        <v>61</v>
      </c>
      <c r="G7" s="16">
        <v>5751</v>
      </c>
      <c r="H7" s="17">
        <v>104</v>
      </c>
      <c r="I7" s="17">
        <f t="shared" si="0"/>
        <v>55.29807692307692</v>
      </c>
      <c r="J7" s="12">
        <v>19</v>
      </c>
      <c r="K7" s="17">
        <v>1</v>
      </c>
      <c r="L7" s="14">
        <v>30039.350000000002</v>
      </c>
      <c r="M7" s="16">
        <v>5751</v>
      </c>
      <c r="N7" s="18">
        <v>45709</v>
      </c>
      <c r="O7" s="38" t="s">
        <v>44</v>
      </c>
    </row>
    <row r="8" spans="1:15" s="19" customFormat="1" ht="24.95" customHeight="1" x14ac:dyDescent="0.2">
      <c r="A8" s="12">
        <v>6</v>
      </c>
      <c r="B8" s="17">
        <v>6</v>
      </c>
      <c r="C8" s="20" t="s">
        <v>86</v>
      </c>
      <c r="D8" s="14">
        <v>27407.43</v>
      </c>
      <c r="E8" s="14">
        <v>43710.01</v>
      </c>
      <c r="F8" s="15">
        <f>(D8-E8)/E8</f>
        <v>-0.37297131709647291</v>
      </c>
      <c r="G8" s="16">
        <v>4844</v>
      </c>
      <c r="H8" s="17">
        <v>132</v>
      </c>
      <c r="I8" s="17">
        <f t="shared" si="0"/>
        <v>36.696969696969695</v>
      </c>
      <c r="J8" s="12">
        <v>14</v>
      </c>
      <c r="K8" s="17">
        <v>5</v>
      </c>
      <c r="L8" s="14">
        <v>319179.78000000003</v>
      </c>
      <c r="M8" s="16">
        <v>55703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7</v>
      </c>
      <c r="C9" s="13" t="s">
        <v>95</v>
      </c>
      <c r="D9" s="14">
        <v>24070.32</v>
      </c>
      <c r="E9" s="14">
        <v>24353.61</v>
      </c>
      <c r="F9" s="15">
        <f>(D9-E9)/E9</f>
        <v>-1.1632361690936205E-2</v>
      </c>
      <c r="G9" s="16">
        <v>3813</v>
      </c>
      <c r="H9" s="17">
        <v>79</v>
      </c>
      <c r="I9" s="17">
        <f t="shared" si="0"/>
        <v>48.265822784810126</v>
      </c>
      <c r="J9" s="12">
        <v>12</v>
      </c>
      <c r="K9" s="17">
        <v>4</v>
      </c>
      <c r="L9" s="14">
        <v>130515.53</v>
      </c>
      <c r="M9" s="16">
        <v>19552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133</v>
      </c>
      <c r="D10" s="14">
        <v>20188.8</v>
      </c>
      <c r="E10" s="14" t="s">
        <v>61</v>
      </c>
      <c r="F10" s="15" t="s">
        <v>61</v>
      </c>
      <c r="G10" s="16">
        <v>3192</v>
      </c>
      <c r="H10" s="17">
        <v>117</v>
      </c>
      <c r="I10" s="17">
        <f t="shared" si="0"/>
        <v>27.282051282051281</v>
      </c>
      <c r="J10" s="12">
        <v>12</v>
      </c>
      <c r="K10" s="17">
        <v>1</v>
      </c>
      <c r="L10" s="14">
        <v>23794.97</v>
      </c>
      <c r="M10" s="16">
        <v>3739</v>
      </c>
      <c r="N10" s="18">
        <v>45709</v>
      </c>
      <c r="O10" s="25" t="s">
        <v>38</v>
      </c>
    </row>
    <row r="11" spans="1:15" s="19" customFormat="1" ht="24.95" customHeight="1" x14ac:dyDescent="0.2">
      <c r="A11" s="12">
        <v>9</v>
      </c>
      <c r="B11" s="17">
        <v>5</v>
      </c>
      <c r="C11" s="13" t="s">
        <v>134</v>
      </c>
      <c r="D11" s="14">
        <v>16433.990000000002</v>
      </c>
      <c r="E11" s="14">
        <v>44066.17</v>
      </c>
      <c r="F11" s="15">
        <f>(D11-E11)/E11</f>
        <v>-0.62706107655827581</v>
      </c>
      <c r="G11" s="16">
        <v>3157</v>
      </c>
      <c r="H11" s="17">
        <v>135</v>
      </c>
      <c r="I11" s="17">
        <f t="shared" si="0"/>
        <v>23.385185185185186</v>
      </c>
      <c r="J11" s="12">
        <v>20</v>
      </c>
      <c r="K11" s="17">
        <v>2</v>
      </c>
      <c r="L11" s="14">
        <v>60500.160000000003</v>
      </c>
      <c r="M11" s="16">
        <v>11541</v>
      </c>
      <c r="N11" s="18">
        <v>45702</v>
      </c>
      <c r="O11" s="25" t="s">
        <v>28</v>
      </c>
    </row>
    <row r="12" spans="1:15" s="19" customFormat="1" ht="24.75" customHeight="1" x14ac:dyDescent="0.2">
      <c r="A12" s="12">
        <v>10</v>
      </c>
      <c r="B12" s="17">
        <v>8</v>
      </c>
      <c r="C12" s="20" t="s">
        <v>19</v>
      </c>
      <c r="D12" s="14">
        <v>15791.1</v>
      </c>
      <c r="E12" s="14">
        <v>23949.91</v>
      </c>
      <c r="F12" s="15">
        <f>(D12-E12)/E12</f>
        <v>-0.340661405408204</v>
      </c>
      <c r="G12" s="16">
        <v>2852</v>
      </c>
      <c r="H12" s="17">
        <v>77</v>
      </c>
      <c r="I12" s="17">
        <f t="shared" si="0"/>
        <v>37.038961038961041</v>
      </c>
      <c r="J12" s="12">
        <v>10</v>
      </c>
      <c r="K12" s="17">
        <v>9</v>
      </c>
      <c r="L12" s="14">
        <v>702393.6</v>
      </c>
      <c r="M12" s="16">
        <v>118573</v>
      </c>
      <c r="N12" s="18">
        <v>45653</v>
      </c>
      <c r="O12" s="25" t="s">
        <v>20</v>
      </c>
    </row>
    <row r="13" spans="1:15" s="19" customFormat="1" ht="24.95" customHeight="1" x14ac:dyDescent="0.2">
      <c r="A13" s="12">
        <v>11</v>
      </c>
      <c r="B13" s="17" t="s">
        <v>60</v>
      </c>
      <c r="C13" s="13" t="s">
        <v>132</v>
      </c>
      <c r="D13" s="14">
        <v>9509</v>
      </c>
      <c r="E13" s="14">
        <v>7247</v>
      </c>
      <c r="F13" s="15">
        <f>(D13-E13)/E13</f>
        <v>0.31212915689250725</v>
      </c>
      <c r="G13" s="16">
        <v>1681</v>
      </c>
      <c r="H13" s="17" t="s">
        <v>61</v>
      </c>
      <c r="I13" s="17" t="s">
        <v>61</v>
      </c>
      <c r="J13" s="12">
        <v>12</v>
      </c>
      <c r="K13" s="17">
        <v>1</v>
      </c>
      <c r="L13" s="14">
        <v>16756</v>
      </c>
      <c r="M13" s="16">
        <v>2646</v>
      </c>
      <c r="N13" s="18" t="s">
        <v>138</v>
      </c>
      <c r="O13" s="38" t="s">
        <v>35</v>
      </c>
    </row>
    <row r="14" spans="1:15" s="19" customFormat="1" ht="24.95" customHeight="1" x14ac:dyDescent="0.2">
      <c r="A14" s="12">
        <v>12</v>
      </c>
      <c r="B14" s="17" t="s">
        <v>60</v>
      </c>
      <c r="C14" s="13" t="s">
        <v>145</v>
      </c>
      <c r="D14" s="14">
        <v>8214.2999999999993</v>
      </c>
      <c r="E14" s="14" t="s">
        <v>61</v>
      </c>
      <c r="F14" s="15" t="s">
        <v>61</v>
      </c>
      <c r="G14" s="16">
        <v>1243</v>
      </c>
      <c r="H14" s="17">
        <v>21</v>
      </c>
      <c r="I14" s="17">
        <f>G14/H14</f>
        <v>59.19047619047619</v>
      </c>
      <c r="J14" s="12">
        <v>6</v>
      </c>
      <c r="K14" s="17">
        <v>1</v>
      </c>
      <c r="L14" s="14">
        <v>8214.2999999999993</v>
      </c>
      <c r="M14" s="16">
        <v>1243</v>
      </c>
      <c r="N14" s="18" t="s">
        <v>138</v>
      </c>
      <c r="O14" s="38" t="s">
        <v>129</v>
      </c>
    </row>
    <row r="15" spans="1:15" s="19" customFormat="1" ht="24.95" customHeight="1" x14ac:dyDescent="0.2">
      <c r="A15" s="12">
        <v>13</v>
      </c>
      <c r="B15" s="17">
        <v>11</v>
      </c>
      <c r="C15" s="20" t="s">
        <v>21</v>
      </c>
      <c r="D15" s="23">
        <v>6254.23</v>
      </c>
      <c r="E15" s="23">
        <v>11872.02</v>
      </c>
      <c r="F15" s="15">
        <f>(D15-E15)/E15</f>
        <v>-0.47319579987230487</v>
      </c>
      <c r="G15" s="24">
        <v>1064</v>
      </c>
      <c r="H15" s="16">
        <v>37</v>
      </c>
      <c r="I15" s="17">
        <f>G15/H15</f>
        <v>28.756756756756758</v>
      </c>
      <c r="J15" s="16">
        <v>5</v>
      </c>
      <c r="K15" s="17">
        <v>13</v>
      </c>
      <c r="L15" s="14">
        <v>1111124.04</v>
      </c>
      <c r="M15" s="16">
        <v>181571</v>
      </c>
      <c r="N15" s="18">
        <v>45625</v>
      </c>
      <c r="O15" s="25" t="s">
        <v>22</v>
      </c>
    </row>
    <row r="16" spans="1:15" s="19" customFormat="1" ht="24.95" customHeight="1" x14ac:dyDescent="0.2">
      <c r="A16" s="12">
        <v>14</v>
      </c>
      <c r="B16" s="17" t="s">
        <v>60</v>
      </c>
      <c r="C16" s="13" t="s">
        <v>141</v>
      </c>
      <c r="D16" s="14">
        <v>5359.46</v>
      </c>
      <c r="E16" s="14" t="s">
        <v>61</v>
      </c>
      <c r="F16" s="15" t="s">
        <v>61</v>
      </c>
      <c r="G16" s="16">
        <v>894</v>
      </c>
      <c r="H16" s="17">
        <v>83</v>
      </c>
      <c r="I16" s="17">
        <f>G16/H16</f>
        <v>10.771084337349398</v>
      </c>
      <c r="J16" s="12">
        <v>11</v>
      </c>
      <c r="K16" s="17">
        <v>1</v>
      </c>
      <c r="L16" s="14">
        <v>5359.46</v>
      </c>
      <c r="M16" s="16">
        <v>894</v>
      </c>
      <c r="N16" s="18" t="s">
        <v>138</v>
      </c>
      <c r="O16" s="38" t="s">
        <v>38</v>
      </c>
    </row>
    <row r="17" spans="1:15" s="19" customFormat="1" ht="24.95" customHeight="1" x14ac:dyDescent="0.2">
      <c r="A17" s="12">
        <v>15</v>
      </c>
      <c r="B17" s="17">
        <v>18</v>
      </c>
      <c r="C17" s="20" t="s">
        <v>17</v>
      </c>
      <c r="D17" s="14">
        <v>4776</v>
      </c>
      <c r="E17" s="14">
        <v>5449</v>
      </c>
      <c r="F17" s="15">
        <f>(D17-E17)/E17</f>
        <v>-0.12350890071572766</v>
      </c>
      <c r="G17" s="16">
        <v>674</v>
      </c>
      <c r="H17" s="15" t="s">
        <v>61</v>
      </c>
      <c r="I17" s="15" t="s">
        <v>61</v>
      </c>
      <c r="J17" s="15" t="s">
        <v>61</v>
      </c>
      <c r="K17" s="17">
        <v>15</v>
      </c>
      <c r="L17" s="14">
        <v>1088894</v>
      </c>
      <c r="M17" s="16">
        <v>142378</v>
      </c>
      <c r="N17" s="18">
        <v>45646</v>
      </c>
      <c r="O17" s="25" t="s">
        <v>18</v>
      </c>
    </row>
    <row r="18" spans="1:15" s="19" customFormat="1" ht="24.95" customHeight="1" x14ac:dyDescent="0.2">
      <c r="A18" s="12">
        <v>16</v>
      </c>
      <c r="B18" s="17" t="s">
        <v>60</v>
      </c>
      <c r="C18" s="13" t="s">
        <v>140</v>
      </c>
      <c r="D18" s="14">
        <v>3954.9900000000002</v>
      </c>
      <c r="E18" s="14" t="s">
        <v>61</v>
      </c>
      <c r="F18" s="15" t="s">
        <v>61</v>
      </c>
      <c r="G18" s="16">
        <v>646</v>
      </c>
      <c r="H18" s="17">
        <v>20</v>
      </c>
      <c r="I18" s="17">
        <f t="shared" ref="I18:I27" si="1">G18/H18</f>
        <v>32.299999999999997</v>
      </c>
      <c r="J18" s="12">
        <v>6</v>
      </c>
      <c r="K18" s="17">
        <v>1</v>
      </c>
      <c r="L18" s="14">
        <v>3954.9900000000002</v>
      </c>
      <c r="M18" s="16">
        <v>646</v>
      </c>
      <c r="N18" s="18">
        <v>45709</v>
      </c>
      <c r="O18" s="38" t="s">
        <v>26</v>
      </c>
    </row>
    <row r="19" spans="1:15" s="19" customFormat="1" ht="24.95" customHeight="1" x14ac:dyDescent="0.2">
      <c r="A19" s="12">
        <v>17</v>
      </c>
      <c r="B19" s="17">
        <v>13</v>
      </c>
      <c r="C19" s="20" t="s">
        <v>108</v>
      </c>
      <c r="D19" s="14">
        <v>3906.1</v>
      </c>
      <c r="E19" s="14">
        <v>8825.0499999999993</v>
      </c>
      <c r="F19" s="15">
        <f>(D19-E19)/E19</f>
        <v>-0.55738494399465155</v>
      </c>
      <c r="G19" s="16">
        <v>716</v>
      </c>
      <c r="H19" s="17">
        <v>24</v>
      </c>
      <c r="I19" s="17">
        <f t="shared" si="1"/>
        <v>29.833333333333332</v>
      </c>
      <c r="J19" s="12">
        <v>3</v>
      </c>
      <c r="K19" s="17">
        <v>3</v>
      </c>
      <c r="L19" s="14">
        <v>30169.46</v>
      </c>
      <c r="M19" s="16">
        <v>4355</v>
      </c>
      <c r="N19" s="18">
        <v>45695</v>
      </c>
      <c r="O19" s="25" t="s">
        <v>38</v>
      </c>
    </row>
    <row r="20" spans="1:15" s="19" customFormat="1" ht="24.95" customHeight="1" x14ac:dyDescent="0.2">
      <c r="A20" s="12">
        <v>18</v>
      </c>
      <c r="B20" s="17">
        <v>14</v>
      </c>
      <c r="C20" s="20" t="s">
        <v>111</v>
      </c>
      <c r="D20" s="14">
        <v>3621.25</v>
      </c>
      <c r="E20" s="14">
        <v>7897.92</v>
      </c>
      <c r="F20" s="15">
        <f>(D20-E20)/E20</f>
        <v>-0.54149320327377337</v>
      </c>
      <c r="G20" s="16">
        <v>615</v>
      </c>
      <c r="H20" s="17">
        <v>14</v>
      </c>
      <c r="I20" s="17">
        <f t="shared" si="1"/>
        <v>43.928571428571431</v>
      </c>
      <c r="J20" s="12">
        <v>6</v>
      </c>
      <c r="K20" s="17">
        <v>3</v>
      </c>
      <c r="L20" s="14">
        <v>29280.3</v>
      </c>
      <c r="M20" s="16">
        <v>4388</v>
      </c>
      <c r="N20" s="18">
        <v>45695</v>
      </c>
      <c r="O20" s="25" t="s">
        <v>22</v>
      </c>
    </row>
    <row r="21" spans="1:15" s="19" customFormat="1" ht="24.95" customHeight="1" x14ac:dyDescent="0.2">
      <c r="A21" s="12">
        <v>19</v>
      </c>
      <c r="B21" s="17" t="s">
        <v>60</v>
      </c>
      <c r="C21" s="13" t="s">
        <v>142</v>
      </c>
      <c r="D21" s="14">
        <v>3358.25</v>
      </c>
      <c r="E21" s="14" t="s">
        <v>61</v>
      </c>
      <c r="F21" s="15" t="s">
        <v>61</v>
      </c>
      <c r="G21" s="16">
        <v>782</v>
      </c>
      <c r="H21" s="17">
        <v>80</v>
      </c>
      <c r="I21" s="17">
        <f t="shared" si="1"/>
        <v>9.7750000000000004</v>
      </c>
      <c r="J21" s="12">
        <v>21</v>
      </c>
      <c r="K21" s="17">
        <v>1</v>
      </c>
      <c r="L21" s="14">
        <v>3358.25</v>
      </c>
      <c r="M21" s="16">
        <v>782</v>
      </c>
      <c r="N21" s="18">
        <v>45712</v>
      </c>
      <c r="O21" s="38" t="s">
        <v>143</v>
      </c>
    </row>
    <row r="22" spans="1:15" s="19" customFormat="1" ht="24.95" customHeight="1" x14ac:dyDescent="0.2">
      <c r="A22" s="12">
        <v>20</v>
      </c>
      <c r="B22" s="17">
        <v>15</v>
      </c>
      <c r="C22" s="20" t="s">
        <v>23</v>
      </c>
      <c r="D22" s="14">
        <v>3356.75</v>
      </c>
      <c r="E22" s="14">
        <v>7876.95</v>
      </c>
      <c r="F22" s="15">
        <f>(D22-E22)/E22</f>
        <v>-0.57385155421832057</v>
      </c>
      <c r="G22" s="16">
        <v>538</v>
      </c>
      <c r="H22" s="17">
        <v>9</v>
      </c>
      <c r="I22" s="17">
        <f t="shared" si="1"/>
        <v>59.777777777777779</v>
      </c>
      <c r="J22" s="12">
        <v>2</v>
      </c>
      <c r="K22" s="17">
        <v>10</v>
      </c>
      <c r="L22" s="14">
        <v>348964.4</v>
      </c>
      <c r="M22" s="16">
        <v>56280</v>
      </c>
      <c r="N22" s="18">
        <v>45646</v>
      </c>
      <c r="O22" s="25" t="s">
        <v>22</v>
      </c>
    </row>
    <row r="23" spans="1:15" s="19" customFormat="1" ht="24.95" customHeight="1" x14ac:dyDescent="0.2">
      <c r="A23" s="12">
        <v>21</v>
      </c>
      <c r="B23" s="17">
        <v>9</v>
      </c>
      <c r="C23" s="20" t="s">
        <v>39</v>
      </c>
      <c r="D23" s="23">
        <v>2983.5</v>
      </c>
      <c r="E23" s="14">
        <v>14625.45</v>
      </c>
      <c r="F23" s="15">
        <f>(D23-E23)/E23</f>
        <v>-0.79600627672994673</v>
      </c>
      <c r="G23" s="16">
        <v>451</v>
      </c>
      <c r="H23" s="17">
        <v>19</v>
      </c>
      <c r="I23" s="17">
        <f t="shared" si="1"/>
        <v>23.736842105263158</v>
      </c>
      <c r="J23" s="12">
        <v>5</v>
      </c>
      <c r="K23" s="17">
        <v>7</v>
      </c>
      <c r="L23" s="14">
        <v>431501.31</v>
      </c>
      <c r="M23" s="16">
        <v>56114</v>
      </c>
      <c r="N23" s="18">
        <v>45667</v>
      </c>
      <c r="O23" s="25" t="s">
        <v>40</v>
      </c>
    </row>
    <row r="24" spans="1:15" s="19" customFormat="1" ht="24.75" customHeight="1" x14ac:dyDescent="0.2">
      <c r="A24" s="12">
        <v>22</v>
      </c>
      <c r="B24" s="17" t="s">
        <v>67</v>
      </c>
      <c r="C24" s="13" t="s">
        <v>144</v>
      </c>
      <c r="D24" s="14">
        <v>2222.23</v>
      </c>
      <c r="E24" s="14" t="s">
        <v>61</v>
      </c>
      <c r="F24" s="15" t="s">
        <v>61</v>
      </c>
      <c r="G24" s="16">
        <v>374</v>
      </c>
      <c r="H24" s="17">
        <v>5</v>
      </c>
      <c r="I24" s="17">
        <f t="shared" si="1"/>
        <v>74.8</v>
      </c>
      <c r="J24" s="12">
        <v>5</v>
      </c>
      <c r="K24" s="17">
        <v>0</v>
      </c>
      <c r="L24" s="14">
        <v>2222.23</v>
      </c>
      <c r="M24" s="16">
        <v>374</v>
      </c>
      <c r="N24" s="18" t="s">
        <v>31</v>
      </c>
      <c r="O24" s="38" t="s">
        <v>38</v>
      </c>
    </row>
    <row r="25" spans="1:15" s="22" customFormat="1" ht="24.75" customHeight="1" x14ac:dyDescent="0.15">
      <c r="A25" s="12">
        <v>23</v>
      </c>
      <c r="B25" s="17">
        <v>22</v>
      </c>
      <c r="C25" s="20" t="s">
        <v>25</v>
      </c>
      <c r="D25" s="23">
        <v>1839.5</v>
      </c>
      <c r="E25" s="23">
        <v>2938.4</v>
      </c>
      <c r="F25" s="15">
        <f t="shared" ref="F25:F30" si="2">(D25-E25)/E25</f>
        <v>-0.37397903621018241</v>
      </c>
      <c r="G25" s="24">
        <v>233</v>
      </c>
      <c r="H25" s="16">
        <v>9</v>
      </c>
      <c r="I25" s="17">
        <f t="shared" si="1"/>
        <v>25.888888888888889</v>
      </c>
      <c r="J25" s="16">
        <v>3</v>
      </c>
      <c r="K25" s="17">
        <v>9</v>
      </c>
      <c r="L25" s="14">
        <v>137804.79999999999</v>
      </c>
      <c r="M25" s="16">
        <v>19471</v>
      </c>
      <c r="N25" s="18">
        <v>45653</v>
      </c>
      <c r="O25" s="25" t="s">
        <v>26</v>
      </c>
    </row>
    <row r="26" spans="1:15" s="22" customFormat="1" ht="24.95" customHeight="1" x14ac:dyDescent="0.15">
      <c r="A26" s="12">
        <v>24</v>
      </c>
      <c r="B26" s="17">
        <v>21</v>
      </c>
      <c r="C26" s="20" t="s">
        <v>135</v>
      </c>
      <c r="D26" s="23">
        <v>1231.0700000000002</v>
      </c>
      <c r="E26" s="14">
        <v>3070.2</v>
      </c>
      <c r="F26" s="15">
        <f t="shared" si="2"/>
        <v>-0.59902612207673755</v>
      </c>
      <c r="G26" s="24">
        <v>208</v>
      </c>
      <c r="H26" s="16">
        <v>6</v>
      </c>
      <c r="I26" s="17">
        <f t="shared" si="1"/>
        <v>34.666666666666664</v>
      </c>
      <c r="J26" s="16">
        <v>3</v>
      </c>
      <c r="K26" s="17">
        <v>2</v>
      </c>
      <c r="L26" s="23">
        <v>4301.2700000000004</v>
      </c>
      <c r="M26" s="24">
        <v>704</v>
      </c>
      <c r="N26" s="18">
        <v>45336</v>
      </c>
      <c r="O26" s="25" t="s">
        <v>26</v>
      </c>
    </row>
    <row r="27" spans="1:15" s="22" customFormat="1" ht="24.75" customHeight="1" x14ac:dyDescent="0.15">
      <c r="A27" s="12">
        <v>25</v>
      </c>
      <c r="B27" s="17">
        <v>12</v>
      </c>
      <c r="C27" s="13" t="s">
        <v>120</v>
      </c>
      <c r="D27" s="14">
        <v>1229.8699999999999</v>
      </c>
      <c r="E27" s="14">
        <v>9385.08</v>
      </c>
      <c r="F27" s="15">
        <f t="shared" si="2"/>
        <v>-0.86895476650172399</v>
      </c>
      <c r="G27" s="16">
        <v>233</v>
      </c>
      <c r="H27" s="17">
        <v>7</v>
      </c>
      <c r="I27" s="17">
        <f t="shared" si="1"/>
        <v>33.285714285714285</v>
      </c>
      <c r="J27" s="12">
        <v>4</v>
      </c>
      <c r="K27" s="17">
        <v>3</v>
      </c>
      <c r="L27" s="14">
        <v>24954.93</v>
      </c>
      <c r="M27" s="16">
        <v>4686</v>
      </c>
      <c r="N27" s="18">
        <v>45695</v>
      </c>
      <c r="O27" s="38" t="s">
        <v>38</v>
      </c>
    </row>
    <row r="28" spans="1:15" s="22" customFormat="1" ht="24.75" customHeight="1" x14ac:dyDescent="0.15">
      <c r="A28" s="12">
        <v>26</v>
      </c>
      <c r="B28" s="17">
        <v>10</v>
      </c>
      <c r="C28" s="13" t="s">
        <v>102</v>
      </c>
      <c r="D28" s="14">
        <v>993.8</v>
      </c>
      <c r="E28" s="14">
        <v>13260.39</v>
      </c>
      <c r="F28" s="15">
        <f t="shared" si="2"/>
        <v>-0.92505499461177243</v>
      </c>
      <c r="G28" s="16">
        <v>204</v>
      </c>
      <c r="H28" s="17">
        <v>7</v>
      </c>
      <c r="I28" s="17">
        <v>33.65</v>
      </c>
      <c r="J28" s="12">
        <v>4</v>
      </c>
      <c r="K28" s="17">
        <v>4</v>
      </c>
      <c r="L28" s="14">
        <v>57373.420000000006</v>
      </c>
      <c r="M28" s="16">
        <v>10784</v>
      </c>
      <c r="N28" s="18">
        <v>45688</v>
      </c>
      <c r="O28" s="38" t="s">
        <v>44</v>
      </c>
    </row>
    <row r="29" spans="1:15" s="22" customFormat="1" ht="24.75" customHeight="1" x14ac:dyDescent="0.15">
      <c r="A29" s="12">
        <v>27</v>
      </c>
      <c r="B29" s="17">
        <v>17</v>
      </c>
      <c r="C29" s="13" t="s">
        <v>121</v>
      </c>
      <c r="D29" s="14">
        <v>983.54</v>
      </c>
      <c r="E29" s="14">
        <v>6280.16</v>
      </c>
      <c r="F29" s="15">
        <f t="shared" si="2"/>
        <v>-0.84338934039897073</v>
      </c>
      <c r="G29" s="16">
        <v>133</v>
      </c>
      <c r="H29" s="17">
        <v>6</v>
      </c>
      <c r="I29" s="17">
        <v>22.166666666666668</v>
      </c>
      <c r="J29" s="12">
        <v>2</v>
      </c>
      <c r="K29" s="17">
        <v>3</v>
      </c>
      <c r="L29" s="14">
        <v>20766.43</v>
      </c>
      <c r="M29" s="16">
        <v>2977</v>
      </c>
      <c r="N29" s="18">
        <v>45695</v>
      </c>
      <c r="O29" s="38" t="s">
        <v>122</v>
      </c>
    </row>
    <row r="30" spans="1:15" s="22" customFormat="1" ht="24.75" customHeight="1" x14ac:dyDescent="0.15">
      <c r="A30" s="12">
        <v>28</v>
      </c>
      <c r="B30" s="17">
        <v>24</v>
      </c>
      <c r="C30" s="20" t="s">
        <v>89</v>
      </c>
      <c r="D30" s="14">
        <v>868.6</v>
      </c>
      <c r="E30" s="14">
        <v>1041.2</v>
      </c>
      <c r="F30" s="15">
        <f t="shared" si="2"/>
        <v>-0.16577026507875531</v>
      </c>
      <c r="G30" s="16">
        <v>135</v>
      </c>
      <c r="H30" s="17">
        <v>6</v>
      </c>
      <c r="I30" s="17">
        <f t="shared" ref="I30:I45" si="3">G30/H30</f>
        <v>22.5</v>
      </c>
      <c r="J30" s="12">
        <v>5</v>
      </c>
      <c r="K30" s="17">
        <v>6</v>
      </c>
      <c r="L30" s="14">
        <v>50260.799999999996</v>
      </c>
      <c r="M30" s="16">
        <v>8085</v>
      </c>
      <c r="N30" s="18">
        <v>45674</v>
      </c>
      <c r="O30" s="25" t="s">
        <v>26</v>
      </c>
    </row>
    <row r="31" spans="1:15" s="22" customFormat="1" ht="24.75" customHeight="1" x14ac:dyDescent="0.15">
      <c r="A31" s="12">
        <v>29</v>
      </c>
      <c r="B31" s="17" t="s">
        <v>67</v>
      </c>
      <c r="C31" s="13" t="s">
        <v>149</v>
      </c>
      <c r="D31" s="14">
        <v>865.1</v>
      </c>
      <c r="E31" s="14" t="s">
        <v>61</v>
      </c>
      <c r="F31" s="15" t="s">
        <v>61</v>
      </c>
      <c r="G31" s="16">
        <v>141</v>
      </c>
      <c r="H31" s="17">
        <v>8</v>
      </c>
      <c r="I31" s="17">
        <f t="shared" si="3"/>
        <v>17.625</v>
      </c>
      <c r="J31" s="12">
        <v>8</v>
      </c>
      <c r="K31" s="17">
        <v>0</v>
      </c>
      <c r="L31" s="14">
        <v>865.1</v>
      </c>
      <c r="M31" s="16">
        <v>141</v>
      </c>
      <c r="N31" s="18" t="s">
        <v>31</v>
      </c>
      <c r="O31" s="38" t="s">
        <v>38</v>
      </c>
    </row>
    <row r="32" spans="1:15" s="22" customFormat="1" ht="24.75" customHeight="1" x14ac:dyDescent="0.15">
      <c r="A32" s="12">
        <v>30</v>
      </c>
      <c r="B32" s="39" t="s">
        <v>67</v>
      </c>
      <c r="C32" s="42" t="s">
        <v>153</v>
      </c>
      <c r="D32" s="5">
        <v>692.57</v>
      </c>
      <c r="E32" s="14" t="s">
        <v>61</v>
      </c>
      <c r="F32" s="15" t="s">
        <v>61</v>
      </c>
      <c r="G32" s="6">
        <v>113</v>
      </c>
      <c r="H32" s="39">
        <v>6</v>
      </c>
      <c r="I32" s="39">
        <f t="shared" si="3"/>
        <v>18.833333333333332</v>
      </c>
      <c r="J32" s="4">
        <v>6</v>
      </c>
      <c r="K32" s="39">
        <v>0</v>
      </c>
      <c r="L32" s="14">
        <v>692.57</v>
      </c>
      <c r="M32" s="16">
        <v>113</v>
      </c>
      <c r="N32" s="18" t="s">
        <v>31</v>
      </c>
      <c r="O32" s="26" t="s">
        <v>20</v>
      </c>
    </row>
    <row r="33" spans="1:15" s="22" customFormat="1" ht="24.75" customHeight="1" x14ac:dyDescent="0.15">
      <c r="A33" s="12">
        <v>31</v>
      </c>
      <c r="B33" s="17">
        <v>23</v>
      </c>
      <c r="C33" s="13" t="s">
        <v>105</v>
      </c>
      <c r="D33" s="14">
        <v>497.9</v>
      </c>
      <c r="E33" s="14">
        <v>1600.3</v>
      </c>
      <c r="F33" s="15">
        <f>(D33-E33)/E33</f>
        <v>-0.68887083671811544</v>
      </c>
      <c r="G33" s="16">
        <v>95</v>
      </c>
      <c r="H33" s="17">
        <v>5</v>
      </c>
      <c r="I33" s="17">
        <f t="shared" si="3"/>
        <v>19</v>
      </c>
      <c r="J33" s="12">
        <v>4</v>
      </c>
      <c r="K33" s="17">
        <v>4</v>
      </c>
      <c r="L33" s="14">
        <v>9778.2000000000007</v>
      </c>
      <c r="M33" s="16">
        <v>1619</v>
      </c>
      <c r="N33" s="18">
        <v>45688</v>
      </c>
      <c r="O33" s="38" t="s">
        <v>57</v>
      </c>
    </row>
    <row r="34" spans="1:15" s="22" customFormat="1" ht="24.75" customHeight="1" x14ac:dyDescent="0.15">
      <c r="A34" s="12">
        <v>32</v>
      </c>
      <c r="B34" s="17">
        <v>19</v>
      </c>
      <c r="C34" s="13" t="s">
        <v>104</v>
      </c>
      <c r="D34" s="14">
        <v>406.5</v>
      </c>
      <c r="E34" s="14">
        <v>5205.92</v>
      </c>
      <c r="F34" s="15">
        <f>(D34-E34)/E34</f>
        <v>-0.92191581891385188</v>
      </c>
      <c r="G34" s="16">
        <v>87</v>
      </c>
      <c r="H34" s="17">
        <v>3</v>
      </c>
      <c r="I34" s="17">
        <f t="shared" si="3"/>
        <v>29</v>
      </c>
      <c r="J34" s="12">
        <v>1</v>
      </c>
      <c r="K34" s="17">
        <v>4</v>
      </c>
      <c r="L34" s="14">
        <v>19840.36</v>
      </c>
      <c r="M34" s="16">
        <v>2805</v>
      </c>
      <c r="N34" s="18">
        <v>45688</v>
      </c>
      <c r="O34" s="38" t="s">
        <v>33</v>
      </c>
    </row>
    <row r="35" spans="1:15" s="22" customFormat="1" ht="24.75" customHeight="1" x14ac:dyDescent="0.15">
      <c r="A35" s="12">
        <v>33</v>
      </c>
      <c r="B35" s="17" t="s">
        <v>61</v>
      </c>
      <c r="C35" s="13" t="s">
        <v>150</v>
      </c>
      <c r="D35" s="14">
        <v>283.39999999999998</v>
      </c>
      <c r="E35" s="14" t="s">
        <v>61</v>
      </c>
      <c r="F35" s="15" t="s">
        <v>61</v>
      </c>
      <c r="G35" s="16">
        <v>52</v>
      </c>
      <c r="H35" s="17">
        <v>5</v>
      </c>
      <c r="I35" s="17">
        <f t="shared" si="3"/>
        <v>10.4</v>
      </c>
      <c r="J35" s="12">
        <v>1</v>
      </c>
      <c r="K35" s="17" t="s">
        <v>61</v>
      </c>
      <c r="L35" s="14">
        <v>71506.91</v>
      </c>
      <c r="M35" s="16">
        <v>14000</v>
      </c>
      <c r="N35" s="18">
        <v>45513</v>
      </c>
      <c r="O35" s="38" t="s">
        <v>38</v>
      </c>
    </row>
    <row r="36" spans="1:15" s="22" customFormat="1" ht="24.75" customHeight="1" x14ac:dyDescent="0.15">
      <c r="A36" s="12">
        <v>34</v>
      </c>
      <c r="B36" s="17">
        <v>26</v>
      </c>
      <c r="C36" s="20" t="s">
        <v>90</v>
      </c>
      <c r="D36" s="14">
        <v>222</v>
      </c>
      <c r="E36" s="14">
        <v>459</v>
      </c>
      <c r="F36" s="15">
        <f>(D36-E36)/E36</f>
        <v>-0.5163398692810458</v>
      </c>
      <c r="G36" s="16">
        <v>42</v>
      </c>
      <c r="H36" s="17">
        <v>2</v>
      </c>
      <c r="I36" s="17">
        <f t="shared" si="3"/>
        <v>21</v>
      </c>
      <c r="J36" s="12">
        <v>1</v>
      </c>
      <c r="K36" s="17">
        <v>6</v>
      </c>
      <c r="L36" s="14">
        <v>17559.13</v>
      </c>
      <c r="M36" s="16">
        <v>2920</v>
      </c>
      <c r="N36" s="18">
        <v>45674</v>
      </c>
      <c r="O36" s="25" t="s">
        <v>22</v>
      </c>
    </row>
    <row r="37" spans="1:15" s="22" customFormat="1" ht="24.75" customHeight="1" x14ac:dyDescent="0.15">
      <c r="A37" s="12">
        <v>35</v>
      </c>
      <c r="B37" s="17">
        <v>34</v>
      </c>
      <c r="C37" s="20" t="s">
        <v>50</v>
      </c>
      <c r="D37" s="14">
        <v>204.85</v>
      </c>
      <c r="E37" s="14">
        <v>196.3</v>
      </c>
      <c r="F37" s="15">
        <f>(D37-E37)/E37</f>
        <v>4.3555781966377903E-2</v>
      </c>
      <c r="G37" s="12">
        <v>22</v>
      </c>
      <c r="H37" s="17">
        <v>2</v>
      </c>
      <c r="I37" s="17">
        <f t="shared" si="3"/>
        <v>11</v>
      </c>
      <c r="J37" s="12">
        <v>2</v>
      </c>
      <c r="K37" s="17">
        <v>11</v>
      </c>
      <c r="L37" s="14">
        <v>8525.15</v>
      </c>
      <c r="M37" s="16">
        <v>1332</v>
      </c>
      <c r="N37" s="18">
        <v>45639</v>
      </c>
      <c r="O37" s="25" t="s">
        <v>40</v>
      </c>
    </row>
    <row r="38" spans="1:15" s="22" customFormat="1" ht="24.75" customHeight="1" x14ac:dyDescent="0.15">
      <c r="A38" s="12">
        <v>36</v>
      </c>
      <c r="B38" s="14" t="s">
        <v>61</v>
      </c>
      <c r="C38" s="13" t="s">
        <v>151</v>
      </c>
      <c r="D38" s="14">
        <v>147.15</v>
      </c>
      <c r="E38" s="14" t="s">
        <v>61</v>
      </c>
      <c r="F38" s="15" t="s">
        <v>61</v>
      </c>
      <c r="G38" s="16">
        <v>27</v>
      </c>
      <c r="H38" s="17">
        <v>5</v>
      </c>
      <c r="I38" s="17">
        <f t="shared" si="3"/>
        <v>5.4</v>
      </c>
      <c r="J38" s="12">
        <v>1</v>
      </c>
      <c r="K38" s="17" t="s">
        <v>61</v>
      </c>
      <c r="L38" s="14">
        <v>288963.36</v>
      </c>
      <c r="M38" s="16">
        <v>52864</v>
      </c>
      <c r="N38" s="18">
        <v>45562</v>
      </c>
      <c r="O38" s="38" t="s">
        <v>38</v>
      </c>
    </row>
    <row r="39" spans="1:15" s="22" customFormat="1" ht="24.75" customHeight="1" x14ac:dyDescent="0.15">
      <c r="A39" s="12">
        <v>37</v>
      </c>
      <c r="B39" s="17"/>
      <c r="C39" s="13" t="s">
        <v>78</v>
      </c>
      <c r="D39" s="14">
        <v>138.5</v>
      </c>
      <c r="E39" s="14" t="s">
        <v>61</v>
      </c>
      <c r="F39" s="15" t="s">
        <v>61</v>
      </c>
      <c r="G39" s="16">
        <v>31</v>
      </c>
      <c r="H39" s="17">
        <v>3</v>
      </c>
      <c r="I39" s="17">
        <f t="shared" si="3"/>
        <v>10.333333333333334</v>
      </c>
      <c r="J39" s="12">
        <v>1</v>
      </c>
      <c r="K39" s="15" t="s">
        <v>61</v>
      </c>
      <c r="L39" s="14">
        <v>23483.300000000003</v>
      </c>
      <c r="M39" s="16">
        <v>3823</v>
      </c>
      <c r="N39" s="18">
        <v>45674</v>
      </c>
      <c r="O39" s="38" t="s">
        <v>44</v>
      </c>
    </row>
    <row r="40" spans="1:15" s="22" customFormat="1" ht="24.75" customHeight="1" x14ac:dyDescent="0.15">
      <c r="A40" s="12">
        <v>38</v>
      </c>
      <c r="B40" s="14" t="s">
        <v>61</v>
      </c>
      <c r="C40" s="13" t="s">
        <v>148</v>
      </c>
      <c r="D40" s="14">
        <v>126</v>
      </c>
      <c r="E40" s="14" t="s">
        <v>61</v>
      </c>
      <c r="F40" s="15" t="s">
        <v>61</v>
      </c>
      <c r="G40" s="16">
        <v>21</v>
      </c>
      <c r="H40" s="17">
        <v>1</v>
      </c>
      <c r="I40" s="17">
        <f t="shared" si="3"/>
        <v>21</v>
      </c>
      <c r="J40" s="12">
        <v>1</v>
      </c>
      <c r="K40" s="15" t="s">
        <v>61</v>
      </c>
      <c r="L40" s="14">
        <v>9238.2199999999993</v>
      </c>
      <c r="M40" s="16">
        <v>2096</v>
      </c>
      <c r="N40" s="18">
        <v>44883</v>
      </c>
      <c r="O40" s="38" t="s">
        <v>129</v>
      </c>
    </row>
    <row r="41" spans="1:15" s="22" customFormat="1" ht="24.75" customHeight="1" x14ac:dyDescent="0.15">
      <c r="A41" s="12">
        <v>39</v>
      </c>
      <c r="B41" s="17">
        <v>30</v>
      </c>
      <c r="C41" s="13" t="s">
        <v>53</v>
      </c>
      <c r="D41" s="14">
        <v>125.4</v>
      </c>
      <c r="E41" s="14">
        <v>267.89999999999998</v>
      </c>
      <c r="F41" s="15">
        <f>(D41-E41)/E41</f>
        <v>-0.53191489361702127</v>
      </c>
      <c r="G41" s="16">
        <v>12</v>
      </c>
      <c r="H41" s="17">
        <v>1</v>
      </c>
      <c r="I41" s="17">
        <f t="shared" si="3"/>
        <v>12</v>
      </c>
      <c r="J41" s="12">
        <v>1</v>
      </c>
      <c r="K41" s="17" t="s">
        <v>61</v>
      </c>
      <c r="L41" s="14">
        <v>124950.48</v>
      </c>
      <c r="M41" s="16">
        <v>18710</v>
      </c>
      <c r="N41" s="18">
        <v>45548</v>
      </c>
      <c r="O41" s="25" t="s">
        <v>38</v>
      </c>
    </row>
    <row r="42" spans="1:15" s="22" customFormat="1" ht="24.75" customHeight="1" x14ac:dyDescent="0.15">
      <c r="A42" s="12">
        <v>40</v>
      </c>
      <c r="B42" s="17">
        <v>37</v>
      </c>
      <c r="C42" s="13" t="s">
        <v>30</v>
      </c>
      <c r="D42" s="14">
        <v>88.5</v>
      </c>
      <c r="E42" s="14">
        <v>114.05</v>
      </c>
      <c r="F42" s="15">
        <f>(D42-E42)/E42</f>
        <v>-0.22402455063568608</v>
      </c>
      <c r="G42" s="16">
        <v>13</v>
      </c>
      <c r="H42" s="17">
        <v>1</v>
      </c>
      <c r="I42" s="17">
        <f t="shared" si="3"/>
        <v>13</v>
      </c>
      <c r="J42" s="12">
        <v>1</v>
      </c>
      <c r="K42" s="17">
        <v>8</v>
      </c>
      <c r="L42" s="14">
        <v>229575.71</v>
      </c>
      <c r="M42" s="16">
        <v>30821</v>
      </c>
      <c r="N42" s="18">
        <v>45660</v>
      </c>
      <c r="O42" s="38" t="s">
        <v>28</v>
      </c>
    </row>
    <row r="43" spans="1:15" s="22" customFormat="1" ht="24.75" customHeight="1" x14ac:dyDescent="0.15">
      <c r="A43" s="12">
        <v>41</v>
      </c>
      <c r="B43" s="14" t="s">
        <v>61</v>
      </c>
      <c r="C43" s="13" t="s">
        <v>152</v>
      </c>
      <c r="D43" s="14">
        <v>79.5</v>
      </c>
      <c r="E43" s="14" t="s">
        <v>61</v>
      </c>
      <c r="F43" s="15" t="s">
        <v>61</v>
      </c>
      <c r="G43" s="16">
        <v>27</v>
      </c>
      <c r="H43" s="17">
        <v>1</v>
      </c>
      <c r="I43" s="17">
        <f t="shared" si="3"/>
        <v>27</v>
      </c>
      <c r="J43" s="12">
        <v>1</v>
      </c>
      <c r="K43" s="17" t="s">
        <v>61</v>
      </c>
      <c r="L43" s="14">
        <v>139470.39000000001</v>
      </c>
      <c r="M43" s="16">
        <v>27064</v>
      </c>
      <c r="N43" s="18">
        <v>45331</v>
      </c>
      <c r="O43" s="38" t="s">
        <v>38</v>
      </c>
    </row>
    <row r="44" spans="1:15" s="22" customFormat="1" ht="24.75" customHeight="1" x14ac:dyDescent="0.15">
      <c r="A44" s="12">
        <v>42</v>
      </c>
      <c r="B44" s="14" t="s">
        <v>61</v>
      </c>
      <c r="C44" s="13" t="s">
        <v>146</v>
      </c>
      <c r="D44" s="14">
        <v>75</v>
      </c>
      <c r="E44" s="14" t="s">
        <v>61</v>
      </c>
      <c r="F44" s="15" t="s">
        <v>61</v>
      </c>
      <c r="G44" s="16">
        <v>15</v>
      </c>
      <c r="H44" s="17">
        <v>1</v>
      </c>
      <c r="I44" s="17">
        <f t="shared" si="3"/>
        <v>15</v>
      </c>
      <c r="J44" s="12">
        <v>1</v>
      </c>
      <c r="K44" s="15" t="s">
        <v>61</v>
      </c>
      <c r="L44" s="14">
        <v>2065.5</v>
      </c>
      <c r="M44" s="16">
        <v>568</v>
      </c>
      <c r="N44" s="18">
        <v>45352</v>
      </c>
      <c r="O44" s="38" t="s">
        <v>129</v>
      </c>
    </row>
    <row r="45" spans="1:15" s="22" customFormat="1" ht="24.75" customHeight="1" x14ac:dyDescent="0.15">
      <c r="A45" s="12">
        <v>43</v>
      </c>
      <c r="B45" s="14" t="s">
        <v>61</v>
      </c>
      <c r="C45" s="13" t="s">
        <v>147</v>
      </c>
      <c r="D45" s="14">
        <v>75</v>
      </c>
      <c r="E45" s="14" t="s">
        <v>61</v>
      </c>
      <c r="F45" s="15" t="s">
        <v>61</v>
      </c>
      <c r="G45" s="16">
        <v>15</v>
      </c>
      <c r="H45" s="17">
        <v>1</v>
      </c>
      <c r="I45" s="17">
        <f t="shared" si="3"/>
        <v>15</v>
      </c>
      <c r="J45" s="12">
        <v>1</v>
      </c>
      <c r="K45" s="15" t="s">
        <v>61</v>
      </c>
      <c r="L45" s="14">
        <v>6077.03</v>
      </c>
      <c r="M45" s="16">
        <v>1425</v>
      </c>
      <c r="N45" s="18">
        <v>45191</v>
      </c>
      <c r="O45" s="38" t="s">
        <v>129</v>
      </c>
    </row>
    <row r="46" spans="1:15" s="22" customFormat="1" ht="24.75" customHeight="1" x14ac:dyDescent="0.15">
      <c r="A46" s="12">
        <v>44</v>
      </c>
      <c r="B46" s="17">
        <v>35</v>
      </c>
      <c r="C46" s="13" t="s">
        <v>74</v>
      </c>
      <c r="D46" s="14">
        <v>30</v>
      </c>
      <c r="E46" s="14">
        <v>182</v>
      </c>
      <c r="F46" s="15">
        <f>(D46-E46)/E46</f>
        <v>-0.8351648351648352</v>
      </c>
      <c r="G46" s="16">
        <v>5</v>
      </c>
      <c r="H46" s="17">
        <v>1</v>
      </c>
      <c r="I46" s="17">
        <v>5</v>
      </c>
      <c r="J46" s="12">
        <v>1</v>
      </c>
      <c r="K46" s="17">
        <v>7</v>
      </c>
      <c r="L46" s="14">
        <v>5046</v>
      </c>
      <c r="M46" s="16">
        <v>949</v>
      </c>
      <c r="N46" s="18">
        <v>45667</v>
      </c>
      <c r="O46" s="38" t="s">
        <v>75</v>
      </c>
    </row>
    <row r="47" spans="1:15" ht="24.95" customHeight="1" x14ac:dyDescent="0.15">
      <c r="A47" s="27"/>
      <c r="B47" s="44"/>
      <c r="C47" s="29" t="s">
        <v>154</v>
      </c>
      <c r="D47" s="30">
        <f>SUBTOTAL(109,Table132465789[Pajamos 
(GBO)])</f>
        <v>645945.10249999992</v>
      </c>
      <c r="E47" s="31" t="s">
        <v>137</v>
      </c>
      <c r="F47" s="32">
        <f>(D47-E47)/E47</f>
        <v>-0.36977092006630657</v>
      </c>
      <c r="G47" s="33">
        <f>SUBTOTAL(109,Table132465789[Žiūrovų sk. 
(ADM)])</f>
        <v>99451</v>
      </c>
      <c r="H47" s="34"/>
      <c r="I47" s="35"/>
      <c r="J47" s="34"/>
      <c r="K47" s="28"/>
      <c r="L47" s="34"/>
      <c r="M47" s="34"/>
      <c r="N47" s="36"/>
      <c r="O47" s="37" t="s">
        <v>15</v>
      </c>
    </row>
  </sheetData>
  <mergeCells count="1">
    <mergeCell ref="A1:O1"/>
  </mergeCells>
  <conditionalFormatting sqref="C1:C1048576">
    <cfRule type="duplicateValues" dxfId="23" priority="1"/>
  </conditionalFormatting>
  <conditionalFormatting sqref="C47:C1048576 C1:C34">
    <cfRule type="duplicateValues" dxfId="22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4283-C0A6-4DCD-8570-BC7B5E17F9D7}">
  <sheetPr>
    <pageSetUpPr fitToPage="1"/>
  </sheetPr>
  <dimension ref="A1:O40"/>
  <sheetViews>
    <sheetView topLeftCell="A2" zoomScale="60" zoomScaleNormal="60" workbookViewId="0">
      <selection activeCell="C31" sqref="C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380024.35</v>
      </c>
      <c r="E3" s="14">
        <v>460464.42</v>
      </c>
      <c r="F3" s="15">
        <f>(D3-E3)/E3</f>
        <v>-0.17469334547064463</v>
      </c>
      <c r="G3" s="16">
        <v>47878</v>
      </c>
      <c r="H3" s="17">
        <v>464</v>
      </c>
      <c r="I3" s="17">
        <f>G3/H3</f>
        <v>103.18534482758621</v>
      </c>
      <c r="J3" s="12">
        <v>18</v>
      </c>
      <c r="K3" s="17">
        <v>4</v>
      </c>
      <c r="L3" s="14">
        <v>2133944.5099999998</v>
      </c>
      <c r="M3" s="16">
        <v>277749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13" t="s">
        <v>124</v>
      </c>
      <c r="D4" s="14">
        <v>238098.16</v>
      </c>
      <c r="E4" s="15" t="s">
        <v>61</v>
      </c>
      <c r="F4" s="15" t="s">
        <v>61</v>
      </c>
      <c r="G4" s="16">
        <v>29624</v>
      </c>
      <c r="H4" s="17" t="s">
        <v>61</v>
      </c>
      <c r="I4" s="17" t="s">
        <v>61</v>
      </c>
      <c r="J4" s="12">
        <v>10</v>
      </c>
      <c r="K4" s="17">
        <v>1</v>
      </c>
      <c r="L4" s="14">
        <v>238098.16</v>
      </c>
      <c r="M4" s="16">
        <v>31237</v>
      </c>
      <c r="N4" s="18">
        <v>45702</v>
      </c>
      <c r="O4" s="38" t="s">
        <v>123</v>
      </c>
    </row>
    <row r="5" spans="1:15" s="19" customFormat="1" ht="24.95" customHeight="1" x14ac:dyDescent="0.2">
      <c r="A5" s="12">
        <v>3</v>
      </c>
      <c r="B5" s="17" t="s">
        <v>60</v>
      </c>
      <c r="C5" s="13" t="s">
        <v>118</v>
      </c>
      <c r="D5" s="14">
        <v>101242.69</v>
      </c>
      <c r="E5" s="15" t="s">
        <v>61</v>
      </c>
      <c r="F5" s="15" t="s">
        <v>61</v>
      </c>
      <c r="G5" s="16">
        <v>13053</v>
      </c>
      <c r="H5" s="17">
        <v>277</v>
      </c>
      <c r="I5" s="17">
        <f t="shared" ref="I5:I11" si="0">G5/H5</f>
        <v>47.122743682310471</v>
      </c>
      <c r="J5" s="12">
        <v>20</v>
      </c>
      <c r="K5" s="17">
        <v>1</v>
      </c>
      <c r="L5" s="14">
        <v>120034.17</v>
      </c>
      <c r="M5" s="16">
        <v>15526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 t="s">
        <v>60</v>
      </c>
      <c r="C6" s="13" t="s">
        <v>116</v>
      </c>
      <c r="D6" s="14">
        <v>55397.53</v>
      </c>
      <c r="E6" s="15" t="s">
        <v>61</v>
      </c>
      <c r="F6" s="15" t="s">
        <v>61</v>
      </c>
      <c r="G6" s="16">
        <v>8040</v>
      </c>
      <c r="H6" s="17">
        <v>190</v>
      </c>
      <c r="I6" s="17">
        <f t="shared" si="0"/>
        <v>42.315789473684212</v>
      </c>
      <c r="J6" s="12">
        <v>18</v>
      </c>
      <c r="K6" s="17">
        <v>1</v>
      </c>
      <c r="L6" s="14">
        <v>59769.25</v>
      </c>
      <c r="M6" s="16">
        <v>8748</v>
      </c>
      <c r="N6" s="18">
        <v>45702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134</v>
      </c>
      <c r="D7" s="14">
        <v>44066.17</v>
      </c>
      <c r="E7" s="14" t="s">
        <v>61</v>
      </c>
      <c r="F7" s="15" t="s">
        <v>61</v>
      </c>
      <c r="G7" s="16">
        <v>8384</v>
      </c>
      <c r="H7" s="17">
        <v>269</v>
      </c>
      <c r="I7" s="17">
        <f t="shared" si="0"/>
        <v>31.167286245353161</v>
      </c>
      <c r="J7" s="12">
        <v>22</v>
      </c>
      <c r="K7" s="17">
        <v>1</v>
      </c>
      <c r="L7" s="14">
        <v>44066.17</v>
      </c>
      <c r="M7" s="16">
        <v>8384</v>
      </c>
      <c r="N7" s="18">
        <v>45702</v>
      </c>
      <c r="O7" s="25" t="s">
        <v>28</v>
      </c>
    </row>
    <row r="8" spans="1:15" s="19" customFormat="1" ht="24.95" customHeight="1" x14ac:dyDescent="0.2">
      <c r="A8" s="12">
        <v>6</v>
      </c>
      <c r="B8" s="17">
        <v>2</v>
      </c>
      <c r="C8" s="20" t="s">
        <v>86</v>
      </c>
      <c r="D8" s="14">
        <v>43710.01</v>
      </c>
      <c r="E8" s="14">
        <v>44469.68</v>
      </c>
      <c r="F8" s="15">
        <f t="shared" ref="F8:F17" si="1">(D8-E8)/E8</f>
        <v>-1.7082875343379988E-2</v>
      </c>
      <c r="G8" s="16">
        <v>8072</v>
      </c>
      <c r="H8" s="17">
        <v>146</v>
      </c>
      <c r="I8" s="17">
        <f t="shared" si="0"/>
        <v>55.287671232876711</v>
      </c>
      <c r="J8" s="12">
        <v>15</v>
      </c>
      <c r="K8" s="17">
        <v>4</v>
      </c>
      <c r="L8" s="14">
        <v>291772.34999999998</v>
      </c>
      <c r="M8" s="16">
        <v>50859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3</v>
      </c>
      <c r="C9" s="13" t="s">
        <v>95</v>
      </c>
      <c r="D9" s="14">
        <v>24353.61</v>
      </c>
      <c r="E9" s="14">
        <v>31400.21</v>
      </c>
      <c r="F9" s="15">
        <f t="shared" si="1"/>
        <v>-0.22441251189084399</v>
      </c>
      <c r="G9" s="16">
        <v>3582</v>
      </c>
      <c r="H9" s="17">
        <v>87</v>
      </c>
      <c r="I9" s="17">
        <f t="shared" si="0"/>
        <v>41.172413793103445</v>
      </c>
      <c r="J9" s="12">
        <v>11</v>
      </c>
      <c r="K9" s="17">
        <v>3</v>
      </c>
      <c r="L9" s="14">
        <v>106445.21</v>
      </c>
      <c r="M9" s="16">
        <v>15739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>
        <v>5</v>
      </c>
      <c r="C10" s="20" t="s">
        <v>19</v>
      </c>
      <c r="D10" s="14">
        <v>23949.91</v>
      </c>
      <c r="E10" s="14">
        <v>18303.509999999998</v>
      </c>
      <c r="F10" s="15">
        <f t="shared" si="1"/>
        <v>0.30848727921584451</v>
      </c>
      <c r="G10" s="16">
        <v>4312</v>
      </c>
      <c r="H10" s="17">
        <v>81</v>
      </c>
      <c r="I10" s="17">
        <f t="shared" si="0"/>
        <v>53.23456790123457</v>
      </c>
      <c r="J10" s="12">
        <v>11</v>
      </c>
      <c r="K10" s="17">
        <v>8</v>
      </c>
      <c r="L10" s="14">
        <v>686602.5</v>
      </c>
      <c r="M10" s="16">
        <v>115721</v>
      </c>
      <c r="N10" s="18">
        <v>45653</v>
      </c>
      <c r="O10" s="25" t="s">
        <v>20</v>
      </c>
    </row>
    <row r="11" spans="1:15" s="19" customFormat="1" ht="24.95" customHeight="1" x14ac:dyDescent="0.2">
      <c r="A11" s="12">
        <v>9</v>
      </c>
      <c r="B11" s="17">
        <v>9</v>
      </c>
      <c r="C11" s="20" t="s">
        <v>39</v>
      </c>
      <c r="D11" s="23">
        <v>14625.45</v>
      </c>
      <c r="E11" s="14">
        <v>14099.26</v>
      </c>
      <c r="F11" s="15">
        <f t="shared" si="1"/>
        <v>3.7320398375517615E-2</v>
      </c>
      <c r="G11" s="16">
        <v>1884</v>
      </c>
      <c r="H11" s="17">
        <v>52</v>
      </c>
      <c r="I11" s="17">
        <f t="shared" si="0"/>
        <v>36.230769230769234</v>
      </c>
      <c r="J11" s="12">
        <v>14</v>
      </c>
      <c r="K11" s="17">
        <v>6</v>
      </c>
      <c r="L11" s="14">
        <v>428384.8</v>
      </c>
      <c r="M11" s="16">
        <v>55644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>
        <v>8</v>
      </c>
      <c r="C12" s="13" t="s">
        <v>102</v>
      </c>
      <c r="D12" s="14">
        <v>13260.39</v>
      </c>
      <c r="E12" s="14">
        <v>15087.01</v>
      </c>
      <c r="F12" s="15">
        <f t="shared" si="1"/>
        <v>-0.12107236622763562</v>
      </c>
      <c r="G12" s="16">
        <v>2593</v>
      </c>
      <c r="H12" s="17">
        <v>95</v>
      </c>
      <c r="I12" s="17">
        <v>33.65</v>
      </c>
      <c r="J12" s="12">
        <v>12</v>
      </c>
      <c r="K12" s="17">
        <v>3</v>
      </c>
      <c r="L12" s="14">
        <v>56379.62</v>
      </c>
      <c r="M12" s="16">
        <v>10580</v>
      </c>
      <c r="N12" s="18">
        <v>45688</v>
      </c>
      <c r="O12" s="38" t="s">
        <v>44</v>
      </c>
    </row>
    <row r="13" spans="1:15" s="19" customFormat="1" ht="24.95" customHeight="1" x14ac:dyDescent="0.2">
      <c r="A13" s="12">
        <v>11</v>
      </c>
      <c r="B13" s="17">
        <v>13</v>
      </c>
      <c r="C13" s="20" t="s">
        <v>21</v>
      </c>
      <c r="D13" s="23">
        <v>11872.02</v>
      </c>
      <c r="E13" s="23">
        <v>6946.98</v>
      </c>
      <c r="F13" s="15">
        <f t="shared" si="1"/>
        <v>0.7089469093044749</v>
      </c>
      <c r="G13" s="24">
        <v>2076</v>
      </c>
      <c r="H13" s="16">
        <v>36</v>
      </c>
      <c r="I13" s="17">
        <f>G13/H13</f>
        <v>57.666666666666664</v>
      </c>
      <c r="J13" s="16">
        <v>6</v>
      </c>
      <c r="K13" s="17">
        <v>12</v>
      </c>
      <c r="L13" s="14">
        <v>1104869.81</v>
      </c>
      <c r="M13" s="16">
        <v>180507</v>
      </c>
      <c r="N13" s="18">
        <v>45625</v>
      </c>
      <c r="O13" s="25" t="s">
        <v>22</v>
      </c>
    </row>
    <row r="14" spans="1:15" s="19" customFormat="1" ht="24.95" customHeight="1" x14ac:dyDescent="0.2">
      <c r="A14" s="12">
        <v>12</v>
      </c>
      <c r="B14" s="17">
        <v>12</v>
      </c>
      <c r="C14" s="13" t="s">
        <v>120</v>
      </c>
      <c r="D14" s="14">
        <v>9385.08</v>
      </c>
      <c r="E14" s="14">
        <v>11501.6</v>
      </c>
      <c r="F14" s="15">
        <f t="shared" si="1"/>
        <v>-0.18401961466230787</v>
      </c>
      <c r="G14" s="16">
        <v>1871</v>
      </c>
      <c r="H14" s="17">
        <v>74</v>
      </c>
      <c r="I14" s="17">
        <f>G14/H14</f>
        <v>25.283783783783782</v>
      </c>
      <c r="J14" s="12">
        <v>13</v>
      </c>
      <c r="K14" s="17">
        <v>2</v>
      </c>
      <c r="L14" s="14">
        <v>23725.06</v>
      </c>
      <c r="M14" s="16">
        <v>4453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6</v>
      </c>
      <c r="C15" s="20" t="s">
        <v>108</v>
      </c>
      <c r="D15" s="14">
        <v>8825.0499999999993</v>
      </c>
      <c r="E15" s="14">
        <v>16962.41</v>
      </c>
      <c r="F15" s="15">
        <f t="shared" si="1"/>
        <v>-0.47972900077288549</v>
      </c>
      <c r="G15" s="16">
        <v>1220</v>
      </c>
      <c r="H15" s="17">
        <v>35</v>
      </c>
      <c r="I15" s="17">
        <f>G15/H15</f>
        <v>34.857142857142854</v>
      </c>
      <c r="J15" s="12">
        <v>5</v>
      </c>
      <c r="K15" s="17">
        <v>2</v>
      </c>
      <c r="L15" s="14">
        <v>26263.360000000001</v>
      </c>
      <c r="M15" s="16">
        <v>3639</v>
      </c>
      <c r="N15" s="18">
        <v>45695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7</v>
      </c>
      <c r="C16" s="20" t="s">
        <v>111</v>
      </c>
      <c r="D16" s="14">
        <v>7897.92</v>
      </c>
      <c r="E16" s="14">
        <v>16826.810000000001</v>
      </c>
      <c r="F16" s="15">
        <f t="shared" si="1"/>
        <v>-0.53063474300833025</v>
      </c>
      <c r="G16" s="16">
        <v>1139</v>
      </c>
      <c r="H16" s="17">
        <v>40</v>
      </c>
      <c r="I16" s="17">
        <f>G16/H16</f>
        <v>28.475000000000001</v>
      </c>
      <c r="J16" s="12">
        <v>12</v>
      </c>
      <c r="K16" s="17">
        <v>2</v>
      </c>
      <c r="L16" s="14">
        <v>25659.05</v>
      </c>
      <c r="M16" s="16">
        <v>3773</v>
      </c>
      <c r="N16" s="18">
        <v>45695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14</v>
      </c>
      <c r="C17" s="20" t="s">
        <v>23</v>
      </c>
      <c r="D17" s="14">
        <v>7876.95</v>
      </c>
      <c r="E17" s="14">
        <v>6777.18</v>
      </c>
      <c r="F17" s="15">
        <f t="shared" si="1"/>
        <v>0.16227545970447876</v>
      </c>
      <c r="G17" s="16">
        <v>1340</v>
      </c>
      <c r="H17" s="17">
        <v>18</v>
      </c>
      <c r="I17" s="17">
        <f>G17/H17</f>
        <v>74.444444444444443</v>
      </c>
      <c r="J17" s="12">
        <v>4</v>
      </c>
      <c r="K17" s="17">
        <v>9</v>
      </c>
      <c r="L17" s="14">
        <v>345607.65</v>
      </c>
      <c r="M17" s="16">
        <v>55742</v>
      </c>
      <c r="N17" s="18">
        <v>45646</v>
      </c>
      <c r="O17" s="25" t="s">
        <v>22</v>
      </c>
    </row>
    <row r="18" spans="1:15" s="19" customFormat="1" ht="24.95" customHeight="1" x14ac:dyDescent="0.2">
      <c r="A18" s="12">
        <v>16</v>
      </c>
      <c r="B18" s="17" t="s">
        <v>67</v>
      </c>
      <c r="C18" s="13" t="s">
        <v>132</v>
      </c>
      <c r="D18" s="14">
        <v>7247</v>
      </c>
      <c r="E18" s="14" t="s">
        <v>61</v>
      </c>
      <c r="F18" s="15" t="s">
        <v>61</v>
      </c>
      <c r="G18" s="16">
        <v>965</v>
      </c>
      <c r="H18" s="17" t="s">
        <v>61</v>
      </c>
      <c r="I18" s="17" t="s">
        <v>61</v>
      </c>
      <c r="J18" s="12">
        <v>9</v>
      </c>
      <c r="K18" s="17">
        <v>0</v>
      </c>
      <c r="L18" s="14">
        <v>7247</v>
      </c>
      <c r="M18" s="16">
        <v>965</v>
      </c>
      <c r="N18" s="18" t="s">
        <v>31</v>
      </c>
      <c r="O18" s="38" t="s">
        <v>35</v>
      </c>
    </row>
    <row r="19" spans="1:15" s="19" customFormat="1" ht="24.95" customHeight="1" x14ac:dyDescent="0.2">
      <c r="A19" s="12">
        <v>17</v>
      </c>
      <c r="B19" s="17">
        <v>15</v>
      </c>
      <c r="C19" s="13" t="s">
        <v>121</v>
      </c>
      <c r="D19" s="14">
        <v>6280.16</v>
      </c>
      <c r="E19" s="14">
        <v>6557.68</v>
      </c>
      <c r="F19" s="15">
        <f>(D19-E19)/E19</f>
        <v>-4.2319844823169236E-2</v>
      </c>
      <c r="G19" s="16">
        <v>928</v>
      </c>
      <c r="H19" s="17">
        <v>34</v>
      </c>
      <c r="I19" s="17">
        <f>G19/H19</f>
        <v>27.294117647058822</v>
      </c>
      <c r="J19" s="12">
        <v>6</v>
      </c>
      <c r="K19" s="17">
        <v>2</v>
      </c>
      <c r="L19" s="14">
        <v>22835.79</v>
      </c>
      <c r="M19" s="16">
        <v>3304</v>
      </c>
      <c r="N19" s="18">
        <v>45695</v>
      </c>
      <c r="O19" s="38" t="s">
        <v>122</v>
      </c>
    </row>
    <row r="20" spans="1:15" s="19" customFormat="1" ht="24.95" customHeight="1" x14ac:dyDescent="0.2">
      <c r="A20" s="12">
        <v>18</v>
      </c>
      <c r="B20" s="17">
        <v>11</v>
      </c>
      <c r="C20" s="20" t="s">
        <v>17</v>
      </c>
      <c r="D20" s="14">
        <v>5449</v>
      </c>
      <c r="E20" s="14">
        <v>11859</v>
      </c>
      <c r="F20" s="15">
        <f>(D20-E20)/E20</f>
        <v>-0.54051775023189141</v>
      </c>
      <c r="G20" s="16">
        <v>743</v>
      </c>
      <c r="H20" s="15" t="s">
        <v>61</v>
      </c>
      <c r="I20" s="15" t="s">
        <v>61</v>
      </c>
      <c r="J20" s="15" t="s">
        <v>61</v>
      </c>
      <c r="K20" s="17">
        <v>9</v>
      </c>
      <c r="L20" s="14">
        <v>1084118</v>
      </c>
      <c r="M20" s="16">
        <v>141704</v>
      </c>
      <c r="N20" s="18">
        <v>45646</v>
      </c>
      <c r="O20" s="25" t="s">
        <v>18</v>
      </c>
    </row>
    <row r="21" spans="1:15" s="19" customFormat="1" ht="24.95" customHeight="1" x14ac:dyDescent="0.2">
      <c r="A21" s="12">
        <v>19</v>
      </c>
      <c r="B21" s="17">
        <v>23</v>
      </c>
      <c r="C21" s="13" t="s">
        <v>104</v>
      </c>
      <c r="D21" s="14">
        <v>5205.92</v>
      </c>
      <c r="E21" s="14">
        <v>1158.7</v>
      </c>
      <c r="F21" s="15">
        <f>(D21-E21)/E21</f>
        <v>3.4928972123931992</v>
      </c>
      <c r="G21" s="16">
        <v>670</v>
      </c>
      <c r="H21" s="17">
        <v>9</v>
      </c>
      <c r="I21" s="17">
        <f t="shared" ref="I21:I28" si="2">G21/H21</f>
        <v>74.444444444444443</v>
      </c>
      <c r="J21" s="12">
        <v>6</v>
      </c>
      <c r="K21" s="17">
        <v>3</v>
      </c>
      <c r="L21" s="14">
        <v>19433.86</v>
      </c>
      <c r="M21" s="16">
        <v>2718</v>
      </c>
      <c r="N21" s="18">
        <v>45688</v>
      </c>
      <c r="O21" s="38" t="s">
        <v>33</v>
      </c>
    </row>
    <row r="22" spans="1:15" s="19" customFormat="1" ht="24.95" customHeight="1" x14ac:dyDescent="0.2">
      <c r="A22" s="12">
        <v>20</v>
      </c>
      <c r="B22" s="17" t="s">
        <v>67</v>
      </c>
      <c r="C22" s="13" t="s">
        <v>133</v>
      </c>
      <c r="D22" s="14">
        <v>3606.17</v>
      </c>
      <c r="E22" s="14" t="s">
        <v>61</v>
      </c>
      <c r="F22" s="15" t="s">
        <v>61</v>
      </c>
      <c r="G22" s="16">
        <v>547</v>
      </c>
      <c r="H22" s="17">
        <v>12</v>
      </c>
      <c r="I22" s="17">
        <f t="shared" si="2"/>
        <v>45.583333333333336</v>
      </c>
      <c r="J22" s="12">
        <v>9</v>
      </c>
      <c r="K22" s="17">
        <v>0</v>
      </c>
      <c r="L22" s="14">
        <v>3606.17</v>
      </c>
      <c r="M22" s="16">
        <v>547</v>
      </c>
      <c r="N22" s="18" t="s">
        <v>31</v>
      </c>
      <c r="O22" s="25" t="s">
        <v>38</v>
      </c>
    </row>
    <row r="23" spans="1:15" s="19" customFormat="1" ht="24.95" customHeight="1" x14ac:dyDescent="0.2">
      <c r="A23" s="12">
        <v>21</v>
      </c>
      <c r="B23" s="39" t="s">
        <v>60</v>
      </c>
      <c r="C23" s="8" t="s">
        <v>135</v>
      </c>
      <c r="D23" s="48">
        <v>3070.2</v>
      </c>
      <c r="E23" s="14" t="s">
        <v>61</v>
      </c>
      <c r="F23" s="15" t="s">
        <v>61</v>
      </c>
      <c r="G23" s="49">
        <v>496</v>
      </c>
      <c r="H23" s="6">
        <v>20</v>
      </c>
      <c r="I23" s="39">
        <f t="shared" si="2"/>
        <v>24.8</v>
      </c>
      <c r="J23" s="6">
        <v>5</v>
      </c>
      <c r="K23" s="39">
        <v>1</v>
      </c>
      <c r="L23" s="48">
        <v>3070.2</v>
      </c>
      <c r="M23" s="49">
        <v>496</v>
      </c>
      <c r="N23" s="7">
        <v>45336</v>
      </c>
      <c r="O23" s="25" t="s">
        <v>26</v>
      </c>
    </row>
    <row r="24" spans="1:15" s="19" customFormat="1" ht="24.75" customHeight="1" x14ac:dyDescent="0.2">
      <c r="A24" s="12">
        <v>22</v>
      </c>
      <c r="B24" s="17">
        <v>16</v>
      </c>
      <c r="C24" s="20" t="s">
        <v>25</v>
      </c>
      <c r="D24" s="23">
        <v>2938.4</v>
      </c>
      <c r="E24" s="23">
        <v>5073</v>
      </c>
      <c r="F24" s="15">
        <f t="shared" ref="F24:F32" si="3">(D24-E24)/E24</f>
        <v>-0.42077666075300607</v>
      </c>
      <c r="G24" s="24">
        <v>397</v>
      </c>
      <c r="H24" s="16">
        <v>13</v>
      </c>
      <c r="I24" s="17">
        <f t="shared" si="2"/>
        <v>30.53846153846154</v>
      </c>
      <c r="J24" s="16">
        <v>4</v>
      </c>
      <c r="K24" s="17">
        <v>8</v>
      </c>
      <c r="L24" s="14">
        <v>135965</v>
      </c>
      <c r="M24" s="16">
        <v>19238</v>
      </c>
      <c r="N24" s="18">
        <v>45653</v>
      </c>
      <c r="O24" s="25" t="s">
        <v>26</v>
      </c>
    </row>
    <row r="25" spans="1:15" s="22" customFormat="1" ht="24.75" customHeight="1" x14ac:dyDescent="0.15">
      <c r="A25" s="12">
        <v>23</v>
      </c>
      <c r="B25" s="17">
        <v>21</v>
      </c>
      <c r="C25" s="13" t="s">
        <v>105</v>
      </c>
      <c r="D25" s="14">
        <v>1600.3</v>
      </c>
      <c r="E25" s="14">
        <v>1277.0999999999999</v>
      </c>
      <c r="F25" s="15">
        <f t="shared" si="3"/>
        <v>0.25307336935243918</v>
      </c>
      <c r="G25" s="16">
        <v>234</v>
      </c>
      <c r="H25" s="17">
        <v>8</v>
      </c>
      <c r="I25" s="17">
        <f t="shared" si="2"/>
        <v>29.25</v>
      </c>
      <c r="J25" s="12">
        <v>14</v>
      </c>
      <c r="K25" s="17">
        <v>3</v>
      </c>
      <c r="L25" s="14">
        <v>9280.2999999999993</v>
      </c>
      <c r="M25" s="16">
        <v>1524</v>
      </c>
      <c r="N25" s="18">
        <v>45688</v>
      </c>
      <c r="O25" s="38" t="s">
        <v>57</v>
      </c>
    </row>
    <row r="26" spans="1:15" s="22" customFormat="1" ht="24.95" customHeight="1" x14ac:dyDescent="0.15">
      <c r="A26" s="12">
        <v>24</v>
      </c>
      <c r="B26" s="17">
        <v>19</v>
      </c>
      <c r="C26" s="20" t="s">
        <v>89</v>
      </c>
      <c r="D26" s="14">
        <v>1041.2</v>
      </c>
      <c r="E26" s="14">
        <v>3491.8</v>
      </c>
      <c r="F26" s="15">
        <f t="shared" si="3"/>
        <v>-0.70181568245603998</v>
      </c>
      <c r="G26" s="16">
        <v>198</v>
      </c>
      <c r="H26" s="17">
        <v>10</v>
      </c>
      <c r="I26" s="17">
        <f t="shared" si="2"/>
        <v>19.8</v>
      </c>
      <c r="J26" s="12">
        <v>5</v>
      </c>
      <c r="K26" s="17">
        <v>5</v>
      </c>
      <c r="L26" s="14">
        <v>49392</v>
      </c>
      <c r="M26" s="16">
        <v>7950</v>
      </c>
      <c r="N26" s="18">
        <v>45674</v>
      </c>
      <c r="O26" s="25" t="s">
        <v>26</v>
      </c>
    </row>
    <row r="27" spans="1:15" s="22" customFormat="1" ht="24.75" customHeight="1" x14ac:dyDescent="0.15">
      <c r="A27" s="12">
        <v>25</v>
      </c>
      <c r="B27" s="17">
        <v>17</v>
      </c>
      <c r="C27" s="13" t="s">
        <v>115</v>
      </c>
      <c r="D27" s="14">
        <v>669.97</v>
      </c>
      <c r="E27" s="14">
        <v>4686.8999999999996</v>
      </c>
      <c r="F27" s="15">
        <f t="shared" si="3"/>
        <v>-0.8570547696771853</v>
      </c>
      <c r="G27" s="16">
        <v>103</v>
      </c>
      <c r="H27" s="17">
        <v>9</v>
      </c>
      <c r="I27" s="17">
        <f t="shared" si="2"/>
        <v>11.444444444444445</v>
      </c>
      <c r="J27" s="12">
        <v>6</v>
      </c>
      <c r="K27" s="17">
        <v>2</v>
      </c>
      <c r="L27" s="14">
        <v>5356.87</v>
      </c>
      <c r="M27" s="16">
        <v>830</v>
      </c>
      <c r="N27" s="18">
        <v>45695</v>
      </c>
      <c r="O27" s="38" t="s">
        <v>117</v>
      </c>
    </row>
    <row r="28" spans="1:15" s="22" customFormat="1" ht="24.75" customHeight="1" x14ac:dyDescent="0.15">
      <c r="A28" s="12">
        <v>26</v>
      </c>
      <c r="B28" s="17">
        <v>25</v>
      </c>
      <c r="C28" s="20" t="s">
        <v>90</v>
      </c>
      <c r="D28" s="14">
        <v>459</v>
      </c>
      <c r="E28" s="14">
        <v>493.5</v>
      </c>
      <c r="F28" s="15">
        <f t="shared" si="3"/>
        <v>-6.9908814589665649E-2</v>
      </c>
      <c r="G28" s="16">
        <v>84</v>
      </c>
      <c r="H28" s="17">
        <v>3</v>
      </c>
      <c r="I28" s="17">
        <f t="shared" si="2"/>
        <v>28</v>
      </c>
      <c r="J28" s="12">
        <v>2</v>
      </c>
      <c r="K28" s="17">
        <v>5</v>
      </c>
      <c r="L28" s="14">
        <v>17337.13</v>
      </c>
      <c r="M28" s="16">
        <v>2878</v>
      </c>
      <c r="N28" s="18">
        <v>45674</v>
      </c>
      <c r="O28" s="25" t="s">
        <v>22</v>
      </c>
    </row>
    <row r="29" spans="1:15" s="22" customFormat="1" ht="24.75" customHeight="1" x14ac:dyDescent="0.15">
      <c r="A29" s="12">
        <v>27</v>
      </c>
      <c r="B29" s="17">
        <v>24</v>
      </c>
      <c r="C29" s="13" t="s">
        <v>62</v>
      </c>
      <c r="D29" s="14">
        <v>446</v>
      </c>
      <c r="E29" s="14">
        <v>614</v>
      </c>
      <c r="F29" s="15">
        <f t="shared" si="3"/>
        <v>-0.2736156351791531</v>
      </c>
      <c r="G29" s="16">
        <v>67</v>
      </c>
      <c r="H29" s="12" t="s">
        <v>61</v>
      </c>
      <c r="I29" s="12" t="s">
        <v>61</v>
      </c>
      <c r="J29" s="12">
        <v>3</v>
      </c>
      <c r="K29" s="17">
        <v>7</v>
      </c>
      <c r="L29" s="14">
        <v>63644</v>
      </c>
      <c r="M29" s="16">
        <v>9664</v>
      </c>
      <c r="N29" s="18">
        <v>45660</v>
      </c>
      <c r="O29" s="38" t="s">
        <v>35</v>
      </c>
    </row>
    <row r="30" spans="1:15" s="22" customFormat="1" ht="24.75" customHeight="1" x14ac:dyDescent="0.15">
      <c r="A30" s="12">
        <v>28</v>
      </c>
      <c r="B30" s="17">
        <v>28</v>
      </c>
      <c r="C30" s="20" t="s">
        <v>32</v>
      </c>
      <c r="D30" s="14">
        <v>403.3</v>
      </c>
      <c r="E30" s="14">
        <v>348.7</v>
      </c>
      <c r="F30" s="15">
        <f t="shared" si="3"/>
        <v>0.15658158875824499</v>
      </c>
      <c r="G30" s="16">
        <v>65</v>
      </c>
      <c r="H30" s="12">
        <v>3</v>
      </c>
      <c r="I30" s="17">
        <f>G30/H30</f>
        <v>21.666666666666668</v>
      </c>
      <c r="J30" s="12">
        <v>2</v>
      </c>
      <c r="K30" s="17">
        <v>10</v>
      </c>
      <c r="L30" s="14">
        <v>71416.02</v>
      </c>
      <c r="M30" s="16">
        <v>10739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31</v>
      </c>
      <c r="C31" s="20" t="s">
        <v>42</v>
      </c>
      <c r="D31" s="14">
        <v>352.2</v>
      </c>
      <c r="E31" s="14">
        <v>150</v>
      </c>
      <c r="F31" s="15">
        <f t="shared" si="3"/>
        <v>1.3479999999999999</v>
      </c>
      <c r="G31" s="16">
        <v>68</v>
      </c>
      <c r="H31" s="17">
        <v>4</v>
      </c>
      <c r="I31" s="17">
        <v>13.333333333333334</v>
      </c>
      <c r="J31" s="12">
        <v>3</v>
      </c>
      <c r="K31" s="17">
        <v>12</v>
      </c>
      <c r="L31" s="14">
        <v>86376.27</v>
      </c>
      <c r="M31" s="16">
        <v>13405</v>
      </c>
      <c r="N31" s="18">
        <v>45625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30</v>
      </c>
      <c r="C32" s="13" t="s">
        <v>53</v>
      </c>
      <c r="D32" s="14">
        <v>267.89999999999998</v>
      </c>
      <c r="E32" s="14">
        <v>207.15</v>
      </c>
      <c r="F32" s="15">
        <f t="shared" si="3"/>
        <v>0.29326574945691514</v>
      </c>
      <c r="G32" s="16">
        <v>31</v>
      </c>
      <c r="H32" s="17">
        <v>2</v>
      </c>
      <c r="I32" s="17">
        <f>G32/H32</f>
        <v>15.5</v>
      </c>
      <c r="J32" s="12">
        <v>1</v>
      </c>
      <c r="K32" s="17" t="s">
        <v>61</v>
      </c>
      <c r="L32" s="14">
        <v>124825.08</v>
      </c>
      <c r="M32" s="16">
        <v>18698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4" t="s">
        <v>61</v>
      </c>
      <c r="C33" s="13" t="s">
        <v>27</v>
      </c>
      <c r="D33" s="14">
        <v>252.49</v>
      </c>
      <c r="E33" s="14" t="s">
        <v>61</v>
      </c>
      <c r="F33" s="15" t="s">
        <v>61</v>
      </c>
      <c r="G33" s="16">
        <v>62</v>
      </c>
      <c r="H33" s="17">
        <v>2</v>
      </c>
      <c r="I33" s="17">
        <f>G33/H33</f>
        <v>31</v>
      </c>
      <c r="J33" s="12">
        <v>1</v>
      </c>
      <c r="K33" s="17" t="s">
        <v>61</v>
      </c>
      <c r="L33" s="14">
        <v>203101.86</v>
      </c>
      <c r="M33" s="16">
        <v>31521</v>
      </c>
      <c r="N33" s="18">
        <v>45632</v>
      </c>
      <c r="O33" s="25" t="s">
        <v>28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128</v>
      </c>
      <c r="D34" s="14">
        <v>245</v>
      </c>
      <c r="E34" s="14" t="s">
        <v>61</v>
      </c>
      <c r="F34" s="15" t="s">
        <v>61</v>
      </c>
      <c r="G34" s="16">
        <v>49</v>
      </c>
      <c r="H34" s="17" t="s">
        <v>61</v>
      </c>
      <c r="I34" s="17" t="s">
        <v>61</v>
      </c>
      <c r="J34" s="12" t="s">
        <v>61</v>
      </c>
      <c r="K34" s="17" t="s">
        <v>61</v>
      </c>
      <c r="L34" s="14">
        <v>1730.26</v>
      </c>
      <c r="M34" s="16">
        <v>338</v>
      </c>
      <c r="N34" s="18">
        <v>45569</v>
      </c>
      <c r="O34" s="38" t="s">
        <v>129</v>
      </c>
    </row>
    <row r="35" spans="1:15" s="22" customFormat="1" ht="24.75" customHeight="1" x14ac:dyDescent="0.15">
      <c r="A35" s="12">
        <v>33</v>
      </c>
      <c r="B35" s="17"/>
      <c r="C35" s="13" t="s">
        <v>131</v>
      </c>
      <c r="D35" s="14">
        <v>205</v>
      </c>
      <c r="E35" s="14" t="s">
        <v>61</v>
      </c>
      <c r="F35" s="15" t="s">
        <v>61</v>
      </c>
      <c r="G35" s="16">
        <v>41</v>
      </c>
      <c r="H35" s="17">
        <v>2</v>
      </c>
      <c r="I35" s="17">
        <f>G35/H35</f>
        <v>20.5</v>
      </c>
      <c r="J35" s="12">
        <v>1</v>
      </c>
      <c r="K35" s="17" t="s">
        <v>61</v>
      </c>
      <c r="L35" s="14">
        <v>3639.09</v>
      </c>
      <c r="M35" s="16">
        <v>838</v>
      </c>
      <c r="N35" s="18">
        <v>44827</v>
      </c>
      <c r="O35" s="38" t="s">
        <v>129</v>
      </c>
    </row>
    <row r="36" spans="1:15" s="22" customFormat="1" ht="24.75" customHeight="1" x14ac:dyDescent="0.15">
      <c r="A36" s="12">
        <v>34</v>
      </c>
      <c r="B36" s="17">
        <v>29</v>
      </c>
      <c r="C36" s="20" t="s">
        <v>50</v>
      </c>
      <c r="D36" s="14">
        <v>196.3</v>
      </c>
      <c r="E36" s="14">
        <v>295.85000000000002</v>
      </c>
      <c r="F36" s="15">
        <f>(D36-E36)/E36</f>
        <v>-0.33648808517829981</v>
      </c>
      <c r="G36" s="12">
        <v>35</v>
      </c>
      <c r="H36" s="17">
        <v>3</v>
      </c>
      <c r="I36" s="17">
        <f>G36/H36</f>
        <v>11.666666666666666</v>
      </c>
      <c r="J36" s="12">
        <v>3</v>
      </c>
      <c r="K36" s="17">
        <v>10</v>
      </c>
      <c r="L36" s="14">
        <v>8320.2999999999993</v>
      </c>
      <c r="M36" s="16">
        <v>1310</v>
      </c>
      <c r="N36" s="18">
        <v>45639</v>
      </c>
      <c r="O36" s="25" t="s">
        <v>40</v>
      </c>
    </row>
    <row r="37" spans="1:15" s="22" customFormat="1" ht="24.75" customHeight="1" x14ac:dyDescent="0.15">
      <c r="A37" s="12">
        <v>35</v>
      </c>
      <c r="B37" s="17">
        <v>36</v>
      </c>
      <c r="C37" s="13" t="s">
        <v>74</v>
      </c>
      <c r="D37" s="14">
        <v>182</v>
      </c>
      <c r="E37" s="14">
        <v>29</v>
      </c>
      <c r="F37" s="15">
        <f>(D37-E37)/E37</f>
        <v>5.2758620689655169</v>
      </c>
      <c r="G37" s="16">
        <v>36</v>
      </c>
      <c r="H37" s="17">
        <v>3</v>
      </c>
      <c r="I37" s="17">
        <f>G37/H37</f>
        <v>12</v>
      </c>
      <c r="J37" s="12">
        <v>2</v>
      </c>
      <c r="K37" s="17">
        <v>6</v>
      </c>
      <c r="L37" s="14">
        <v>5016</v>
      </c>
      <c r="M37" s="16">
        <v>944</v>
      </c>
      <c r="N37" s="18">
        <v>45667</v>
      </c>
      <c r="O37" s="38" t="s">
        <v>75</v>
      </c>
    </row>
    <row r="38" spans="1:15" s="22" customFormat="1" ht="24.75" customHeight="1" x14ac:dyDescent="0.15">
      <c r="A38" s="12">
        <v>36</v>
      </c>
      <c r="B38" s="17" t="s">
        <v>61</v>
      </c>
      <c r="C38" s="13" t="s">
        <v>130</v>
      </c>
      <c r="D38" s="14">
        <v>120</v>
      </c>
      <c r="E38" s="14" t="s">
        <v>61</v>
      </c>
      <c r="F38" s="15" t="s">
        <v>61</v>
      </c>
      <c r="G38" s="16">
        <v>24</v>
      </c>
      <c r="H38" s="17" t="s">
        <v>61</v>
      </c>
      <c r="I38" s="17" t="s">
        <v>61</v>
      </c>
      <c r="J38" s="12" t="s">
        <v>61</v>
      </c>
      <c r="K38" s="17" t="s">
        <v>61</v>
      </c>
      <c r="L38" s="14">
        <v>2871.4</v>
      </c>
      <c r="M38" s="16">
        <v>718</v>
      </c>
      <c r="N38" s="18">
        <v>45233</v>
      </c>
      <c r="O38" s="38" t="s">
        <v>129</v>
      </c>
    </row>
    <row r="39" spans="1:15" s="22" customFormat="1" ht="24.75" customHeight="1" x14ac:dyDescent="0.15">
      <c r="A39" s="12">
        <v>37</v>
      </c>
      <c r="B39" s="17">
        <v>20</v>
      </c>
      <c r="C39" s="13" t="s">
        <v>30</v>
      </c>
      <c r="D39" s="14">
        <v>114.05</v>
      </c>
      <c r="E39" s="14">
        <v>3223.48</v>
      </c>
      <c r="F39" s="15">
        <f>(D39-E39)/E39</f>
        <v>-0.96461898321069151</v>
      </c>
      <c r="G39" s="16">
        <v>33</v>
      </c>
      <c r="H39" s="17">
        <v>1</v>
      </c>
      <c r="I39" s="17">
        <f>G39/H39</f>
        <v>33</v>
      </c>
      <c r="J39" s="12">
        <v>1</v>
      </c>
      <c r="K39" s="17">
        <v>7</v>
      </c>
      <c r="L39" s="14">
        <v>229487.21</v>
      </c>
      <c r="M39" s="16">
        <v>30808</v>
      </c>
      <c r="N39" s="18">
        <v>45660</v>
      </c>
      <c r="O39" s="38" t="s">
        <v>28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SUBTOTAL(109,Table13246578[Pajamos 
(GBO)])</f>
        <v>1024936.8500000002</v>
      </c>
      <c r="E40" s="31" t="s">
        <v>126</v>
      </c>
      <c r="F40" s="32">
        <f>(D40-E40)/E40</f>
        <v>0.42249801878923415</v>
      </c>
      <c r="G40" s="33">
        <f>SUBTOTAL(109,Table13246578[Žiūrovų sk. 
(ADM)])</f>
        <v>140944</v>
      </c>
      <c r="H40" s="34"/>
      <c r="I40" s="35"/>
      <c r="J40" s="34"/>
      <c r="K40" s="28"/>
      <c r="L40" s="34"/>
      <c r="M40" s="34"/>
      <c r="N40" s="36"/>
      <c r="O40" s="37" t="s">
        <v>15</v>
      </c>
    </row>
  </sheetData>
  <mergeCells count="1">
    <mergeCell ref="A1:O1"/>
  </mergeCells>
  <conditionalFormatting sqref="C1:C1048576">
    <cfRule type="duplicateValues" dxfId="21" priority="1"/>
  </conditionalFormatting>
  <conditionalFormatting sqref="C40:C1048576 C1:C34">
    <cfRule type="duplicateValues" dxfId="20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F08E-1A3F-465D-ADF9-93A9026DAFED}">
  <sheetPr>
    <pageSetUpPr fitToPage="1"/>
  </sheetPr>
  <dimension ref="A1:O40"/>
  <sheetViews>
    <sheetView topLeftCell="A18" zoomScale="60" zoomScaleNormal="60" workbookViewId="0">
      <selection activeCell="B29" sqref="B29:O29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460464.42</v>
      </c>
      <c r="E3" s="14">
        <v>608441.88</v>
      </c>
      <c r="F3" s="15">
        <f>(D3-E3)/E3</f>
        <v>-0.24320722301364267</v>
      </c>
      <c r="G3" s="16">
        <v>58871</v>
      </c>
      <c r="H3" s="17">
        <v>624</v>
      </c>
      <c r="I3" s="17">
        <f t="shared" ref="I3:I9" si="0">G3/H3</f>
        <v>94.344551282051285</v>
      </c>
      <c r="J3" s="12">
        <v>20</v>
      </c>
      <c r="K3" s="17">
        <v>3</v>
      </c>
      <c r="L3" s="14">
        <v>1751241.57</v>
      </c>
      <c r="M3" s="16">
        <v>229479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44469.68</v>
      </c>
      <c r="E4" s="14">
        <v>64281.99</v>
      </c>
      <c r="F4" s="15">
        <f>(D4-E4)/E4</f>
        <v>-0.30820934448357928</v>
      </c>
      <c r="G4" s="16">
        <v>7661</v>
      </c>
      <c r="H4" s="17">
        <v>202</v>
      </c>
      <c r="I4" s="17">
        <f t="shared" si="0"/>
        <v>37.925742574257427</v>
      </c>
      <c r="J4" s="12">
        <v>16</v>
      </c>
      <c r="K4" s="17">
        <v>3</v>
      </c>
      <c r="L4" s="14">
        <v>248053.84</v>
      </c>
      <c r="M4" s="16">
        <v>42785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>
        <v>3</v>
      </c>
      <c r="C5" s="13" t="s">
        <v>95</v>
      </c>
      <c r="D5" s="14">
        <v>31400.21</v>
      </c>
      <c r="E5" s="14" t="s">
        <v>61</v>
      </c>
      <c r="F5" s="15" t="s">
        <v>61</v>
      </c>
      <c r="G5" s="16">
        <v>4496</v>
      </c>
      <c r="H5" s="17">
        <v>125</v>
      </c>
      <c r="I5" s="17">
        <f t="shared" si="0"/>
        <v>35.968000000000004</v>
      </c>
      <c r="J5" s="12">
        <v>125</v>
      </c>
      <c r="K5" s="17">
        <v>2</v>
      </c>
      <c r="L5" s="14">
        <v>81853.7</v>
      </c>
      <c r="M5" s="16">
        <v>12125</v>
      </c>
      <c r="N5" s="18">
        <v>45688</v>
      </c>
      <c r="O5" s="38" t="s">
        <v>38</v>
      </c>
    </row>
    <row r="6" spans="1:15" s="19" customFormat="1" ht="24.95" customHeight="1" x14ac:dyDescent="0.2">
      <c r="A6" s="12">
        <v>4</v>
      </c>
      <c r="B6" s="17" t="s">
        <v>67</v>
      </c>
      <c r="C6" s="13" t="s">
        <v>118</v>
      </c>
      <c r="D6" s="14">
        <v>18791.48</v>
      </c>
      <c r="E6" s="14" t="s">
        <v>61</v>
      </c>
      <c r="F6" s="15" t="s">
        <v>61</v>
      </c>
      <c r="G6" s="16">
        <v>2473</v>
      </c>
      <c r="H6" s="17">
        <v>23</v>
      </c>
      <c r="I6" s="17">
        <f t="shared" si="0"/>
        <v>107.52173913043478</v>
      </c>
      <c r="J6" s="12">
        <v>11</v>
      </c>
      <c r="K6" s="17">
        <v>0</v>
      </c>
      <c r="L6" s="14">
        <v>18791.48</v>
      </c>
      <c r="M6" s="16">
        <v>2473</v>
      </c>
      <c r="N6" s="18" t="s">
        <v>31</v>
      </c>
      <c r="O6" s="25" t="s">
        <v>28</v>
      </c>
    </row>
    <row r="7" spans="1:15" s="19" customFormat="1" ht="24.95" customHeight="1" x14ac:dyDescent="0.2">
      <c r="A7" s="12">
        <v>5</v>
      </c>
      <c r="B7" s="17">
        <v>6</v>
      </c>
      <c r="C7" s="20" t="s">
        <v>19</v>
      </c>
      <c r="D7" s="14">
        <v>18303.509999999998</v>
      </c>
      <c r="E7" s="14">
        <v>23018.639999999999</v>
      </c>
      <c r="F7" s="15">
        <f>(D7-E7)/E7</f>
        <v>-0.20483964300236682</v>
      </c>
      <c r="G7" s="16">
        <v>3111</v>
      </c>
      <c r="H7" s="17">
        <v>116</v>
      </c>
      <c r="I7" s="17">
        <f t="shared" si="0"/>
        <v>26.818965517241381</v>
      </c>
      <c r="J7" s="12">
        <v>14</v>
      </c>
      <c r="K7" s="17">
        <v>7</v>
      </c>
      <c r="L7" s="14">
        <v>662652.59</v>
      </c>
      <c r="M7" s="16">
        <v>111409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 t="s">
        <v>60</v>
      </c>
      <c r="C8" s="20" t="s">
        <v>108</v>
      </c>
      <c r="D8" s="14">
        <v>16962.41</v>
      </c>
      <c r="E8" s="15" t="s">
        <v>61</v>
      </c>
      <c r="F8" s="15" t="s">
        <v>61</v>
      </c>
      <c r="G8" s="16">
        <v>2342</v>
      </c>
      <c r="H8" s="17">
        <v>117</v>
      </c>
      <c r="I8" s="17">
        <f t="shared" si="0"/>
        <v>20.017094017094017</v>
      </c>
      <c r="J8" s="12">
        <v>12</v>
      </c>
      <c r="K8" s="17">
        <v>1</v>
      </c>
      <c r="L8" s="14">
        <v>17438.310000000001</v>
      </c>
      <c r="M8" s="16">
        <v>2419</v>
      </c>
      <c r="N8" s="18">
        <v>45695</v>
      </c>
      <c r="O8" s="25" t="s">
        <v>38</v>
      </c>
    </row>
    <row r="9" spans="1:15" s="19" customFormat="1" ht="24.95" customHeight="1" x14ac:dyDescent="0.2">
      <c r="A9" s="12">
        <v>7</v>
      </c>
      <c r="B9" s="17" t="s">
        <v>60</v>
      </c>
      <c r="C9" s="20" t="s">
        <v>111</v>
      </c>
      <c r="D9" s="14">
        <v>16826.810000000001</v>
      </c>
      <c r="E9" s="15" t="s">
        <v>61</v>
      </c>
      <c r="F9" s="15" t="s">
        <v>61</v>
      </c>
      <c r="G9" s="16">
        <v>2500</v>
      </c>
      <c r="H9" s="17">
        <v>142</v>
      </c>
      <c r="I9" s="17">
        <f t="shared" si="0"/>
        <v>17.6056338028169</v>
      </c>
      <c r="J9" s="12">
        <v>19</v>
      </c>
      <c r="K9" s="17">
        <v>1</v>
      </c>
      <c r="L9" s="14">
        <v>17761.13</v>
      </c>
      <c r="M9" s="16">
        <v>2634</v>
      </c>
      <c r="N9" s="18">
        <v>45695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5</v>
      </c>
      <c r="C10" s="13" t="s">
        <v>102</v>
      </c>
      <c r="D10" s="14">
        <v>15087.01</v>
      </c>
      <c r="E10" s="14" t="s">
        <v>61</v>
      </c>
      <c r="F10" s="15" t="s">
        <v>61</v>
      </c>
      <c r="G10" s="16">
        <v>2692</v>
      </c>
      <c r="H10" s="17">
        <v>80</v>
      </c>
      <c r="I10" s="17">
        <v>33.65</v>
      </c>
      <c r="J10" s="12">
        <v>17</v>
      </c>
      <c r="K10" s="17">
        <v>2</v>
      </c>
      <c r="L10" s="14">
        <v>40444.11</v>
      </c>
      <c r="M10" s="16">
        <v>7425</v>
      </c>
      <c r="N10" s="18">
        <v>45688</v>
      </c>
      <c r="O10" s="38" t="s">
        <v>44</v>
      </c>
    </row>
    <row r="11" spans="1:15" s="19" customFormat="1" ht="24.95" customHeight="1" x14ac:dyDescent="0.2">
      <c r="A11" s="12">
        <v>9</v>
      </c>
      <c r="B11" s="17">
        <v>4</v>
      </c>
      <c r="C11" s="20" t="s">
        <v>39</v>
      </c>
      <c r="D11" s="23">
        <v>14099.26</v>
      </c>
      <c r="E11" s="14">
        <v>28848.03</v>
      </c>
      <c r="F11" s="15">
        <f>(D11-E11)/E11</f>
        <v>-0.511257441149361</v>
      </c>
      <c r="G11" s="16">
        <v>1839</v>
      </c>
      <c r="H11" s="17">
        <v>81</v>
      </c>
      <c r="I11" s="17">
        <f>G11/H11</f>
        <v>22.703703703703702</v>
      </c>
      <c r="J11" s="12">
        <v>13</v>
      </c>
      <c r="K11" s="17">
        <v>5</v>
      </c>
      <c r="L11" s="14">
        <v>413130.36</v>
      </c>
      <c r="M11" s="16">
        <v>53671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 t="s">
        <v>67</v>
      </c>
      <c r="C12" s="13" t="s">
        <v>124</v>
      </c>
      <c r="D12" s="14">
        <v>12544.409999999998</v>
      </c>
      <c r="E12" s="14" t="s">
        <v>61</v>
      </c>
      <c r="F12" s="15" t="s">
        <v>61</v>
      </c>
      <c r="G12" s="16">
        <v>1613</v>
      </c>
      <c r="H12" s="17" t="s">
        <v>61</v>
      </c>
      <c r="I12" s="17" t="s">
        <v>61</v>
      </c>
      <c r="J12" s="12">
        <v>10</v>
      </c>
      <c r="K12" s="17">
        <v>0</v>
      </c>
      <c r="L12" s="14">
        <v>12544.409999999998</v>
      </c>
      <c r="M12" s="16">
        <v>1613</v>
      </c>
      <c r="N12" s="18" t="s">
        <v>31</v>
      </c>
      <c r="O12" s="38" t="s">
        <v>123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17</v>
      </c>
      <c r="D13" s="14">
        <v>11859</v>
      </c>
      <c r="E13" s="14">
        <v>21002</v>
      </c>
      <c r="F13" s="15">
        <f>(D13-E13)/E13</f>
        <v>-0.43533949147700218</v>
      </c>
      <c r="G13" s="16">
        <v>1624</v>
      </c>
      <c r="H13" s="15" t="s">
        <v>61</v>
      </c>
      <c r="I13" s="15" t="s">
        <v>61</v>
      </c>
      <c r="J13" s="15" t="s">
        <v>61</v>
      </c>
      <c r="K13" s="17">
        <v>8</v>
      </c>
      <c r="L13" s="14">
        <v>1078669</v>
      </c>
      <c r="M13" s="16">
        <v>140961</v>
      </c>
      <c r="N13" s="18">
        <v>45646</v>
      </c>
      <c r="O13" s="25" t="s">
        <v>18</v>
      </c>
    </row>
    <row r="14" spans="1:15" s="19" customFormat="1" ht="24.95" customHeight="1" x14ac:dyDescent="0.2">
      <c r="A14" s="12">
        <v>12</v>
      </c>
      <c r="B14" s="17" t="s">
        <v>60</v>
      </c>
      <c r="C14" s="13" t="s">
        <v>120</v>
      </c>
      <c r="D14" s="14">
        <v>11501.6</v>
      </c>
      <c r="E14" s="14" t="s">
        <v>61</v>
      </c>
      <c r="F14" s="15" t="s">
        <v>61</v>
      </c>
      <c r="G14" s="16">
        <v>2105</v>
      </c>
      <c r="H14" s="17">
        <v>167</v>
      </c>
      <c r="I14" s="17">
        <f t="shared" ref="I14:I25" si="1">G14/H14</f>
        <v>12.604790419161677</v>
      </c>
      <c r="J14" s="12">
        <v>19</v>
      </c>
      <c r="K14" s="17">
        <v>1</v>
      </c>
      <c r="L14" s="14">
        <v>14339.98</v>
      </c>
      <c r="M14" s="16">
        <v>2582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21</v>
      </c>
      <c r="D15" s="23">
        <v>6946.98</v>
      </c>
      <c r="E15" s="23">
        <v>12371.38</v>
      </c>
      <c r="F15" s="15">
        <f>(D15-E15)/E15</f>
        <v>-0.43846361521511745</v>
      </c>
      <c r="G15" s="24">
        <v>1184</v>
      </c>
      <c r="H15" s="16">
        <v>54</v>
      </c>
      <c r="I15" s="17">
        <f t="shared" si="1"/>
        <v>21.925925925925927</v>
      </c>
      <c r="J15" s="16">
        <v>8</v>
      </c>
      <c r="K15" s="17">
        <v>11</v>
      </c>
      <c r="L15" s="14">
        <v>1092997.79</v>
      </c>
      <c r="M15" s="16">
        <v>178431</v>
      </c>
      <c r="N15" s="18">
        <v>45625</v>
      </c>
      <c r="O15" s="25" t="s">
        <v>22</v>
      </c>
    </row>
    <row r="16" spans="1:15" s="19" customFormat="1" ht="24.95" customHeight="1" x14ac:dyDescent="0.2">
      <c r="A16" s="12">
        <v>14</v>
      </c>
      <c r="B16" s="17">
        <v>12</v>
      </c>
      <c r="C16" s="20" t="s">
        <v>23</v>
      </c>
      <c r="D16" s="14">
        <v>6777.18</v>
      </c>
      <c r="E16" s="14">
        <v>9216.86</v>
      </c>
      <c r="F16" s="15">
        <f>(D16-E16)/E16</f>
        <v>-0.26469752171563854</v>
      </c>
      <c r="G16" s="16">
        <v>1033</v>
      </c>
      <c r="H16" s="17">
        <v>30</v>
      </c>
      <c r="I16" s="17">
        <f t="shared" si="1"/>
        <v>34.43333333333333</v>
      </c>
      <c r="J16" s="12">
        <v>6</v>
      </c>
      <c r="K16" s="17">
        <v>8</v>
      </c>
      <c r="L16" s="14">
        <v>337730.7</v>
      </c>
      <c r="M16" s="16">
        <v>54402</v>
      </c>
      <c r="N16" s="18">
        <v>45646</v>
      </c>
      <c r="O16" s="25" t="s">
        <v>22</v>
      </c>
    </row>
    <row r="17" spans="1:15" s="19" customFormat="1" ht="24.95" customHeight="1" x14ac:dyDescent="0.2">
      <c r="A17" s="12">
        <v>15</v>
      </c>
      <c r="B17" s="17" t="s">
        <v>60</v>
      </c>
      <c r="C17" s="13" t="s">
        <v>121</v>
      </c>
      <c r="D17" s="14">
        <v>6557.68</v>
      </c>
      <c r="E17" s="14" t="s">
        <v>61</v>
      </c>
      <c r="F17" s="15" t="s">
        <v>61</v>
      </c>
      <c r="G17" s="16">
        <v>897</v>
      </c>
      <c r="H17" s="17">
        <v>38</v>
      </c>
      <c r="I17" s="17">
        <f t="shared" si="1"/>
        <v>23.605263157894736</v>
      </c>
      <c r="J17" s="12">
        <v>4</v>
      </c>
      <c r="K17" s="17">
        <v>1</v>
      </c>
      <c r="L17" s="14">
        <v>7798.58</v>
      </c>
      <c r="M17" s="16">
        <v>1088</v>
      </c>
      <c r="N17" s="18">
        <v>45695</v>
      </c>
      <c r="O17" s="38" t="s">
        <v>122</v>
      </c>
    </row>
    <row r="18" spans="1:15" s="19" customFormat="1" ht="24.95" customHeight="1" x14ac:dyDescent="0.2">
      <c r="A18" s="12">
        <v>16</v>
      </c>
      <c r="B18" s="17">
        <v>14</v>
      </c>
      <c r="C18" s="20" t="s">
        <v>25</v>
      </c>
      <c r="D18" s="23">
        <v>5073</v>
      </c>
      <c r="E18" s="23">
        <v>7140.9</v>
      </c>
      <c r="F18" s="15">
        <f>(D18-E18)/E18</f>
        <v>-0.2895853463849094</v>
      </c>
      <c r="G18" s="24">
        <v>823</v>
      </c>
      <c r="H18" s="16">
        <v>14</v>
      </c>
      <c r="I18" s="17">
        <f t="shared" si="1"/>
        <v>58.785714285714285</v>
      </c>
      <c r="J18" s="16">
        <v>4</v>
      </c>
      <c r="K18" s="17">
        <v>7</v>
      </c>
      <c r="L18" s="14">
        <v>133026.9</v>
      </c>
      <c r="M18" s="16">
        <v>18841</v>
      </c>
      <c r="N18" s="18">
        <v>45653</v>
      </c>
      <c r="O18" s="25" t="s">
        <v>26</v>
      </c>
    </row>
    <row r="19" spans="1:15" s="19" customFormat="1" ht="24.95" customHeight="1" x14ac:dyDescent="0.2">
      <c r="A19" s="12">
        <v>17</v>
      </c>
      <c r="B19" s="17" t="s">
        <v>60</v>
      </c>
      <c r="C19" s="13" t="s">
        <v>115</v>
      </c>
      <c r="D19" s="14">
        <v>4686.8999999999996</v>
      </c>
      <c r="E19" s="14" t="s">
        <v>61</v>
      </c>
      <c r="F19" s="15" t="s">
        <v>61</v>
      </c>
      <c r="G19" s="16">
        <v>727</v>
      </c>
      <c r="H19" s="17">
        <v>92</v>
      </c>
      <c r="I19" s="17">
        <f t="shared" si="1"/>
        <v>7.9021739130434785</v>
      </c>
      <c r="J19" s="12">
        <v>17</v>
      </c>
      <c r="K19" s="17">
        <v>1</v>
      </c>
      <c r="L19" s="14">
        <v>4686.8999999999996</v>
      </c>
      <c r="M19" s="16">
        <v>727</v>
      </c>
      <c r="N19" s="18">
        <v>45695</v>
      </c>
      <c r="O19" s="38" t="s">
        <v>117</v>
      </c>
    </row>
    <row r="20" spans="1:15" s="19" customFormat="1" ht="24.95" customHeight="1" x14ac:dyDescent="0.2">
      <c r="A20" s="12">
        <v>18</v>
      </c>
      <c r="B20" s="17" t="s">
        <v>67</v>
      </c>
      <c r="C20" s="13" t="s">
        <v>116</v>
      </c>
      <c r="D20" s="14">
        <v>4371.72</v>
      </c>
      <c r="E20" s="14" t="s">
        <v>61</v>
      </c>
      <c r="F20" s="15" t="s">
        <v>61</v>
      </c>
      <c r="G20" s="16">
        <v>708</v>
      </c>
      <c r="H20" s="17">
        <v>10</v>
      </c>
      <c r="I20" s="17">
        <f t="shared" si="1"/>
        <v>70.8</v>
      </c>
      <c r="J20" s="12">
        <v>9</v>
      </c>
      <c r="K20" s="17">
        <v>0</v>
      </c>
      <c r="L20" s="14">
        <v>4371.72</v>
      </c>
      <c r="M20" s="16">
        <v>708</v>
      </c>
      <c r="N20" s="18" t="s">
        <v>31</v>
      </c>
      <c r="O20" s="25" t="s">
        <v>22</v>
      </c>
    </row>
    <row r="21" spans="1:15" s="19" customFormat="1" ht="24.95" customHeight="1" x14ac:dyDescent="0.2">
      <c r="A21" s="12">
        <v>19</v>
      </c>
      <c r="B21" s="17">
        <v>13</v>
      </c>
      <c r="C21" s="20" t="s">
        <v>89</v>
      </c>
      <c r="D21" s="14">
        <v>3491.8</v>
      </c>
      <c r="E21" s="14">
        <v>7569.6</v>
      </c>
      <c r="F21" s="15">
        <f>(D21-E21)/E21</f>
        <v>-0.53870746142464598</v>
      </c>
      <c r="G21" s="16">
        <v>541</v>
      </c>
      <c r="H21" s="17">
        <v>5</v>
      </c>
      <c r="I21" s="17">
        <f t="shared" si="1"/>
        <v>108.2</v>
      </c>
      <c r="J21" s="12">
        <v>16</v>
      </c>
      <c r="K21" s="17">
        <v>4</v>
      </c>
      <c r="L21" s="14">
        <v>48351</v>
      </c>
      <c r="M21" s="16">
        <v>7752</v>
      </c>
      <c r="N21" s="18">
        <v>45674</v>
      </c>
      <c r="O21" s="25" t="s">
        <v>26</v>
      </c>
    </row>
    <row r="22" spans="1:15" s="19" customFormat="1" ht="24.95" customHeight="1" x14ac:dyDescent="0.2">
      <c r="A22" s="12">
        <v>20</v>
      </c>
      <c r="B22" s="17">
        <v>11</v>
      </c>
      <c r="C22" s="13" t="s">
        <v>30</v>
      </c>
      <c r="D22" s="14">
        <v>3223.48</v>
      </c>
      <c r="E22" s="14">
        <v>9981.27</v>
      </c>
      <c r="F22" s="15">
        <f>(D22-E22)/E22</f>
        <v>-0.6770471092355983</v>
      </c>
      <c r="G22" s="16">
        <v>444</v>
      </c>
      <c r="H22" s="17">
        <v>11</v>
      </c>
      <c r="I22" s="17">
        <f t="shared" si="1"/>
        <v>40.363636363636367</v>
      </c>
      <c r="J22" s="12">
        <v>4</v>
      </c>
      <c r="K22" s="17">
        <v>6</v>
      </c>
      <c r="L22" s="14">
        <v>229373.16</v>
      </c>
      <c r="M22" s="16">
        <v>30775</v>
      </c>
      <c r="N22" s="18">
        <v>45660</v>
      </c>
      <c r="O22" s="38" t="s">
        <v>28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105</v>
      </c>
      <c r="D23" s="14">
        <v>1277.0999999999999</v>
      </c>
      <c r="E23" s="14" t="s">
        <v>61</v>
      </c>
      <c r="F23" s="15" t="s">
        <v>61</v>
      </c>
      <c r="G23" s="16">
        <v>229</v>
      </c>
      <c r="H23" s="17">
        <v>9</v>
      </c>
      <c r="I23" s="17">
        <f t="shared" si="1"/>
        <v>25.444444444444443</v>
      </c>
      <c r="J23" s="12">
        <v>5</v>
      </c>
      <c r="K23" s="17">
        <v>2</v>
      </c>
      <c r="L23" s="14">
        <v>7680</v>
      </c>
      <c r="M23" s="16">
        <v>1290</v>
      </c>
      <c r="N23" s="18">
        <v>45688</v>
      </c>
      <c r="O23" s="38" t="s">
        <v>57</v>
      </c>
    </row>
    <row r="24" spans="1:15" s="19" customFormat="1" ht="24.75" customHeight="1" x14ac:dyDescent="0.2">
      <c r="A24" s="12">
        <v>22</v>
      </c>
      <c r="B24" s="17">
        <v>8</v>
      </c>
      <c r="C24" s="13" t="s">
        <v>103</v>
      </c>
      <c r="D24" s="14">
        <v>1159.1400000000001</v>
      </c>
      <c r="E24" s="14" t="s">
        <v>61</v>
      </c>
      <c r="F24" s="15" t="s">
        <v>61</v>
      </c>
      <c r="G24" s="16">
        <v>167</v>
      </c>
      <c r="H24" s="17">
        <v>8</v>
      </c>
      <c r="I24" s="17">
        <f t="shared" si="1"/>
        <v>20.875</v>
      </c>
      <c r="J24" s="12">
        <v>2</v>
      </c>
      <c r="K24" s="17">
        <v>2</v>
      </c>
      <c r="L24" s="14">
        <v>14516.15</v>
      </c>
      <c r="M24" s="16">
        <v>2109</v>
      </c>
      <c r="N24" s="18">
        <v>45688</v>
      </c>
      <c r="O24" s="38" t="s">
        <v>38</v>
      </c>
    </row>
    <row r="25" spans="1:15" s="22" customFormat="1" ht="24.75" customHeight="1" x14ac:dyDescent="0.15">
      <c r="A25" s="12">
        <v>23</v>
      </c>
      <c r="B25" s="17">
        <v>10</v>
      </c>
      <c r="C25" s="13" t="s">
        <v>104</v>
      </c>
      <c r="D25" s="14">
        <v>1158.7</v>
      </c>
      <c r="E25" s="14" t="s">
        <v>61</v>
      </c>
      <c r="F25" s="15" t="s">
        <v>61</v>
      </c>
      <c r="G25" s="16">
        <v>164</v>
      </c>
      <c r="H25" s="17">
        <v>8</v>
      </c>
      <c r="I25" s="17">
        <f t="shared" si="1"/>
        <v>20.5</v>
      </c>
      <c r="J25" s="12">
        <v>2</v>
      </c>
      <c r="K25" s="17">
        <v>2</v>
      </c>
      <c r="L25" s="14">
        <v>14227.94</v>
      </c>
      <c r="M25" s="16">
        <v>2048</v>
      </c>
      <c r="N25" s="18">
        <v>45688</v>
      </c>
      <c r="O25" s="38" t="s">
        <v>33</v>
      </c>
    </row>
    <row r="26" spans="1:15" s="22" customFormat="1" ht="24.95" customHeight="1" x14ac:dyDescent="0.15">
      <c r="A26" s="12">
        <v>24</v>
      </c>
      <c r="B26" s="17">
        <v>21</v>
      </c>
      <c r="C26" s="13" t="s">
        <v>62</v>
      </c>
      <c r="D26" s="14">
        <v>614</v>
      </c>
      <c r="E26" s="14">
        <v>1059</v>
      </c>
      <c r="F26" s="15">
        <f>(D26-E26)/E26</f>
        <v>-0.42020774315391879</v>
      </c>
      <c r="G26" s="16">
        <v>114</v>
      </c>
      <c r="H26" s="12" t="s">
        <v>61</v>
      </c>
      <c r="I26" s="12" t="s">
        <v>61</v>
      </c>
      <c r="J26" s="12">
        <v>2</v>
      </c>
      <c r="K26" s="17">
        <v>6</v>
      </c>
      <c r="L26" s="14">
        <v>63198</v>
      </c>
      <c r="M26" s="16">
        <v>9597</v>
      </c>
      <c r="N26" s="18">
        <v>45660</v>
      </c>
      <c r="O26" s="38" t="s">
        <v>35</v>
      </c>
    </row>
    <row r="27" spans="1:15" s="22" customFormat="1" ht="24.75" customHeight="1" x14ac:dyDescent="0.15">
      <c r="A27" s="12">
        <v>25</v>
      </c>
      <c r="B27" s="17">
        <v>23</v>
      </c>
      <c r="C27" s="20" t="s">
        <v>90</v>
      </c>
      <c r="D27" s="14">
        <v>493.5</v>
      </c>
      <c r="E27" s="15" t="s">
        <v>61</v>
      </c>
      <c r="F27" s="15" t="s">
        <v>61</v>
      </c>
      <c r="G27" s="16">
        <v>104</v>
      </c>
      <c r="H27" s="17">
        <v>6</v>
      </c>
      <c r="I27" s="17">
        <f t="shared" ref="I27:I32" si="2">G27/H27</f>
        <v>17.333333333333332</v>
      </c>
      <c r="J27" s="12">
        <v>3</v>
      </c>
      <c r="K27" s="17">
        <v>4</v>
      </c>
      <c r="L27" s="14">
        <v>16878.13</v>
      </c>
      <c r="M27" s="16">
        <v>2794</v>
      </c>
      <c r="N27" s="18">
        <v>45674</v>
      </c>
      <c r="O27" s="25" t="s">
        <v>22</v>
      </c>
    </row>
    <row r="28" spans="1:15" s="22" customFormat="1" ht="24.75" customHeight="1" x14ac:dyDescent="0.15">
      <c r="A28" s="12">
        <v>26</v>
      </c>
      <c r="B28" s="17">
        <v>30</v>
      </c>
      <c r="C28" s="20" t="s">
        <v>88</v>
      </c>
      <c r="D28" s="14">
        <v>473</v>
      </c>
      <c r="E28" s="14">
        <v>251</v>
      </c>
      <c r="F28" s="15">
        <f>(D28-E28)/E28</f>
        <v>0.8844621513944223</v>
      </c>
      <c r="G28" s="16">
        <v>172</v>
      </c>
      <c r="H28" s="17">
        <v>3</v>
      </c>
      <c r="I28" s="17">
        <f t="shared" si="2"/>
        <v>57.333333333333336</v>
      </c>
      <c r="J28" s="12">
        <v>2</v>
      </c>
      <c r="K28" s="15" t="s">
        <v>61</v>
      </c>
      <c r="L28" s="14">
        <v>10414.650000000001</v>
      </c>
      <c r="M28" s="16">
        <v>2012</v>
      </c>
      <c r="N28" s="18">
        <v>45618</v>
      </c>
      <c r="O28" s="25" t="s">
        <v>52</v>
      </c>
    </row>
    <row r="29" spans="1:15" s="22" customFormat="1" ht="24.75" customHeight="1" x14ac:dyDescent="0.15">
      <c r="A29" s="12">
        <v>27</v>
      </c>
      <c r="B29" s="14" t="s">
        <v>61</v>
      </c>
      <c r="C29" s="13" t="s">
        <v>119</v>
      </c>
      <c r="D29" s="14">
        <v>450</v>
      </c>
      <c r="E29" s="14" t="s">
        <v>61</v>
      </c>
      <c r="F29" s="15" t="s">
        <v>61</v>
      </c>
      <c r="G29" s="16">
        <v>100</v>
      </c>
      <c r="H29" s="17">
        <v>2</v>
      </c>
      <c r="I29" s="17">
        <f t="shared" si="2"/>
        <v>50</v>
      </c>
      <c r="J29" s="12">
        <v>1</v>
      </c>
      <c r="K29" s="17" t="s">
        <v>61</v>
      </c>
      <c r="L29" s="14">
        <v>64575.67</v>
      </c>
      <c r="M29" s="16">
        <v>12406</v>
      </c>
      <c r="N29" s="18">
        <v>45583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18</v>
      </c>
      <c r="C30" s="20" t="s">
        <v>32</v>
      </c>
      <c r="D30" s="14">
        <v>348.7</v>
      </c>
      <c r="E30" s="14">
        <v>1470.2</v>
      </c>
      <c r="F30" s="15">
        <f>(D30-E30)/E30</f>
        <v>-0.76282138484559925</v>
      </c>
      <c r="G30" s="16">
        <v>58</v>
      </c>
      <c r="H30" s="12">
        <v>2</v>
      </c>
      <c r="I30" s="17">
        <f t="shared" si="2"/>
        <v>29</v>
      </c>
      <c r="J30" s="12">
        <v>1</v>
      </c>
      <c r="K30" s="17">
        <v>9</v>
      </c>
      <c r="L30" s="14">
        <v>71012.72</v>
      </c>
      <c r="M30" s="16">
        <v>10674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25</v>
      </c>
      <c r="C31" s="20" t="s">
        <v>50</v>
      </c>
      <c r="D31" s="14">
        <v>295.85000000000002</v>
      </c>
      <c r="E31" s="14">
        <v>702.05</v>
      </c>
      <c r="F31" s="15">
        <f>(D31-E31)/E31</f>
        <v>-0.57859126842817454</v>
      </c>
      <c r="G31" s="12">
        <v>47</v>
      </c>
      <c r="H31" s="17">
        <v>3</v>
      </c>
      <c r="I31" s="17">
        <f t="shared" si="2"/>
        <v>15.666666666666666</v>
      </c>
      <c r="J31" s="12">
        <v>3</v>
      </c>
      <c r="K31" s="17">
        <v>9</v>
      </c>
      <c r="L31" s="14">
        <v>8124</v>
      </c>
      <c r="M31" s="16">
        <v>1275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14" t="s">
        <v>61</v>
      </c>
      <c r="C32" s="13" t="s">
        <v>53</v>
      </c>
      <c r="D32" s="14">
        <v>207.15</v>
      </c>
      <c r="E32" s="14" t="s">
        <v>61</v>
      </c>
      <c r="F32" s="15" t="s">
        <v>61</v>
      </c>
      <c r="G32" s="16">
        <v>21</v>
      </c>
      <c r="H32" s="17">
        <v>1</v>
      </c>
      <c r="I32" s="17">
        <f t="shared" si="2"/>
        <v>21</v>
      </c>
      <c r="J32" s="12">
        <v>1</v>
      </c>
      <c r="K32" s="17" t="s">
        <v>61</v>
      </c>
      <c r="L32" s="14">
        <v>124557.18</v>
      </c>
      <c r="M32" s="16">
        <v>18667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7">
        <v>28</v>
      </c>
      <c r="C33" s="20" t="s">
        <v>42</v>
      </c>
      <c r="D33" s="14">
        <v>150</v>
      </c>
      <c r="E33" s="14" t="s">
        <v>61</v>
      </c>
      <c r="F33" s="15" t="s">
        <v>61</v>
      </c>
      <c r="G33" s="16">
        <v>36</v>
      </c>
      <c r="H33" s="17">
        <v>3</v>
      </c>
      <c r="I33" s="17">
        <v>13.333333333333334</v>
      </c>
      <c r="J33" s="12">
        <v>2</v>
      </c>
      <c r="K33" s="17">
        <v>11</v>
      </c>
      <c r="L33" s="14">
        <v>86024.07</v>
      </c>
      <c r="M33" s="16">
        <v>13337</v>
      </c>
      <c r="N33" s="18">
        <v>45625</v>
      </c>
      <c r="O33" s="25" t="s">
        <v>38</v>
      </c>
    </row>
    <row r="34" spans="1:15" s="22" customFormat="1" ht="24.75" customHeight="1" x14ac:dyDescent="0.15">
      <c r="A34" s="12">
        <v>32</v>
      </c>
      <c r="B34" s="16">
        <v>19</v>
      </c>
      <c r="C34" s="20" t="s">
        <v>107</v>
      </c>
      <c r="D34" s="14">
        <v>145</v>
      </c>
      <c r="E34" s="14">
        <v>1186</v>
      </c>
      <c r="F34" s="15">
        <f>(D34-E34)/E34</f>
        <v>-0.87774030354131538</v>
      </c>
      <c r="G34" s="16">
        <v>29</v>
      </c>
      <c r="H34" s="12" t="s">
        <v>61</v>
      </c>
      <c r="I34" s="12" t="s">
        <v>61</v>
      </c>
      <c r="J34" s="12">
        <v>1</v>
      </c>
      <c r="K34" s="12" t="s">
        <v>61</v>
      </c>
      <c r="L34" s="14">
        <v>92731</v>
      </c>
      <c r="M34" s="16">
        <v>17651</v>
      </c>
      <c r="N34" s="18">
        <v>45604</v>
      </c>
      <c r="O34" s="25" t="s">
        <v>35</v>
      </c>
    </row>
    <row r="35" spans="1:15" s="22" customFormat="1" ht="24.75" customHeight="1" x14ac:dyDescent="0.15">
      <c r="A35" s="12">
        <v>33</v>
      </c>
      <c r="B35" s="14" t="s">
        <v>61</v>
      </c>
      <c r="C35" s="13" t="s">
        <v>73</v>
      </c>
      <c r="D35" s="14">
        <v>117</v>
      </c>
      <c r="E35" s="14" t="s">
        <v>61</v>
      </c>
      <c r="F35" s="15" t="s">
        <v>61</v>
      </c>
      <c r="G35" s="16">
        <v>21</v>
      </c>
      <c r="H35" s="17" t="s">
        <v>61</v>
      </c>
      <c r="I35" s="17" t="s">
        <v>61</v>
      </c>
      <c r="J35" s="12">
        <v>1</v>
      </c>
      <c r="K35" s="17" t="s">
        <v>61</v>
      </c>
      <c r="L35" s="14">
        <v>12131</v>
      </c>
      <c r="M35" s="16">
        <v>1929</v>
      </c>
      <c r="N35" s="18">
        <v>45667</v>
      </c>
      <c r="O35" s="25" t="s">
        <v>35</v>
      </c>
    </row>
    <row r="36" spans="1:15" s="22" customFormat="1" ht="24.75" customHeight="1" x14ac:dyDescent="0.15">
      <c r="A36" s="12">
        <v>34</v>
      </c>
      <c r="B36" s="17">
        <v>27</v>
      </c>
      <c r="C36" s="13" t="s">
        <v>55</v>
      </c>
      <c r="D36" s="14">
        <v>103.34999999999945</v>
      </c>
      <c r="E36" s="14">
        <v>421.94999999999982</v>
      </c>
      <c r="F36" s="15">
        <f>(D36-E36)/E36</f>
        <v>-0.75506576608603038</v>
      </c>
      <c r="G36" s="16">
        <v>12</v>
      </c>
      <c r="H36" s="17">
        <v>3</v>
      </c>
      <c r="I36" s="17">
        <f>G36/H36</f>
        <v>4</v>
      </c>
      <c r="J36" s="12">
        <v>2</v>
      </c>
      <c r="K36" s="14" t="s">
        <v>61</v>
      </c>
      <c r="L36" s="23">
        <v>27025.339999999997</v>
      </c>
      <c r="M36" s="24">
        <v>3783</v>
      </c>
      <c r="N36" s="18">
        <v>45611</v>
      </c>
      <c r="O36" s="25" t="s">
        <v>52</v>
      </c>
    </row>
    <row r="37" spans="1:15" s="22" customFormat="1" ht="24.75" customHeight="1" x14ac:dyDescent="0.15">
      <c r="A37" s="12">
        <v>35</v>
      </c>
      <c r="B37" s="14" t="s">
        <v>61</v>
      </c>
      <c r="C37" s="13" t="s">
        <v>51</v>
      </c>
      <c r="D37" s="14">
        <v>54</v>
      </c>
      <c r="E37" s="14" t="s">
        <v>61</v>
      </c>
      <c r="F37" s="15" t="s">
        <v>61</v>
      </c>
      <c r="G37" s="16">
        <v>12</v>
      </c>
      <c r="H37" s="17">
        <v>1</v>
      </c>
      <c r="I37" s="17">
        <f>G37/H37</f>
        <v>12</v>
      </c>
      <c r="J37" s="12">
        <v>1</v>
      </c>
      <c r="K37" s="17" t="s">
        <v>61</v>
      </c>
      <c r="L37" s="14">
        <v>5410.5</v>
      </c>
      <c r="M37" s="16">
        <v>1004</v>
      </c>
      <c r="N37" s="18">
        <v>45646</v>
      </c>
      <c r="O37" s="25" t="s">
        <v>52</v>
      </c>
    </row>
    <row r="38" spans="1:15" s="22" customFormat="1" ht="24.75" customHeight="1" x14ac:dyDescent="0.15">
      <c r="A38" s="12">
        <v>36</v>
      </c>
      <c r="B38" s="17">
        <v>31</v>
      </c>
      <c r="C38" s="13" t="s">
        <v>74</v>
      </c>
      <c r="D38" s="14">
        <v>29</v>
      </c>
      <c r="E38" s="14">
        <v>224</v>
      </c>
      <c r="F38" s="15">
        <f>(D38-E38)/E38</f>
        <v>-0.8705357142857143</v>
      </c>
      <c r="G38" s="16">
        <v>7</v>
      </c>
      <c r="H38" s="17">
        <v>1</v>
      </c>
      <c r="I38" s="17">
        <f>G38/H38</f>
        <v>7</v>
      </c>
      <c r="J38" s="12">
        <v>1</v>
      </c>
      <c r="K38" s="17">
        <v>5</v>
      </c>
      <c r="L38" s="14">
        <v>4832</v>
      </c>
      <c r="M38" s="16">
        <v>944</v>
      </c>
      <c r="N38" s="18">
        <v>45667</v>
      </c>
      <c r="O38" s="38" t="s">
        <v>75</v>
      </c>
    </row>
    <row r="39" spans="1:15" s="22" customFormat="1" ht="24.75" customHeight="1" x14ac:dyDescent="0.15">
      <c r="A39" s="12">
        <v>37</v>
      </c>
      <c r="B39" s="17">
        <v>24</v>
      </c>
      <c r="C39" s="20" t="s">
        <v>78</v>
      </c>
      <c r="D39" s="14">
        <v>5</v>
      </c>
      <c r="E39" s="14">
        <v>770</v>
      </c>
      <c r="F39" s="15">
        <f>(D39-E39)/E39</f>
        <v>-0.99350649350649356</v>
      </c>
      <c r="G39" s="16">
        <v>1</v>
      </c>
      <c r="H39" s="17">
        <v>1</v>
      </c>
      <c r="I39" s="17">
        <v>1</v>
      </c>
      <c r="J39" s="12">
        <v>1</v>
      </c>
      <c r="K39" s="17">
        <v>4</v>
      </c>
      <c r="L39" s="14">
        <v>23181.800000000003</v>
      </c>
      <c r="M39" s="16">
        <v>3768</v>
      </c>
      <c r="N39" s="18">
        <v>45674</v>
      </c>
      <c r="O39" s="25" t="s">
        <v>44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SUBTOTAL(109,Table1324657[Pajamos 
(GBO)])</f>
        <v>720519.03</v>
      </c>
      <c r="E40" s="31" t="s">
        <v>114</v>
      </c>
      <c r="F40" s="32">
        <f>(D40-E40)/E40</f>
        <v>-0.20962961622251325</v>
      </c>
      <c r="G40" s="33">
        <f>SUBTOTAL(109,Table1324657[Žiūrovų sk. 
(ADM)])</f>
        <v>98978</v>
      </c>
      <c r="H40" s="34"/>
      <c r="I40" s="35"/>
      <c r="J40" s="34"/>
      <c r="K40" s="28"/>
      <c r="L40" s="34"/>
      <c r="M40" s="34"/>
      <c r="N40" s="36"/>
      <c r="O40" s="37" t="s">
        <v>15</v>
      </c>
    </row>
  </sheetData>
  <mergeCells count="1">
    <mergeCell ref="A1:O1"/>
  </mergeCells>
  <conditionalFormatting sqref="C40:C1048576 C1:C34">
    <cfRule type="duplicateValues" dxfId="19" priority="2"/>
  </conditionalFormatting>
  <conditionalFormatting sqref="C40:C1048576 C1:C38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9F6E-E288-48EE-B35D-13B312D7FD8A}">
  <sheetPr>
    <pageSetUpPr fitToPage="1"/>
  </sheetPr>
  <dimension ref="A1:O39"/>
  <sheetViews>
    <sheetView topLeftCell="A2" zoomScale="60" zoomScaleNormal="60" workbookViewId="0">
      <selection activeCell="C22" sqref="C22:O2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100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608441.88</v>
      </c>
      <c r="E3" s="14">
        <v>578209.19999999995</v>
      </c>
      <c r="F3" s="15">
        <f>(D3-E3)/E3</f>
        <v>5.2286750193528665E-2</v>
      </c>
      <c r="G3" s="16">
        <v>79847</v>
      </c>
      <c r="H3" s="17">
        <v>670</v>
      </c>
      <c r="I3" s="17">
        <f t="shared" ref="I3:I8" si="0">G3/H3</f>
        <v>119.17462686567164</v>
      </c>
      <c r="J3" s="12">
        <v>22</v>
      </c>
      <c r="K3" s="17">
        <v>2</v>
      </c>
      <c r="L3" s="14">
        <v>1289946.1499999999</v>
      </c>
      <c r="M3" s="16">
        <v>170483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64281.99</v>
      </c>
      <c r="E4" s="14">
        <v>93619.62</v>
      </c>
      <c r="F4" s="15">
        <f>(D4-E4)/E4</f>
        <v>-0.31337053066440557</v>
      </c>
      <c r="G4" s="16">
        <v>11192</v>
      </c>
      <c r="H4" s="17">
        <v>271</v>
      </c>
      <c r="I4" s="17">
        <f t="shared" si="0"/>
        <v>41.298892988929886</v>
      </c>
      <c r="J4" s="12">
        <v>19</v>
      </c>
      <c r="K4" s="17">
        <v>2</v>
      </c>
      <c r="L4" s="14">
        <v>203575.66</v>
      </c>
      <c r="M4" s="16">
        <v>35122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 t="s">
        <v>60</v>
      </c>
      <c r="C5" s="20" t="s">
        <v>95</v>
      </c>
      <c r="D5" s="14">
        <v>46621.46</v>
      </c>
      <c r="E5" s="14" t="s">
        <v>61</v>
      </c>
      <c r="F5" s="15" t="s">
        <v>61</v>
      </c>
      <c r="G5" s="16">
        <v>7042</v>
      </c>
      <c r="H5" s="17">
        <v>163</v>
      </c>
      <c r="I5" s="17">
        <f t="shared" si="0"/>
        <v>43.20245398773006</v>
      </c>
      <c r="J5" s="12">
        <v>19</v>
      </c>
      <c r="K5" s="17">
        <v>1</v>
      </c>
      <c r="L5" s="14">
        <v>50280.49</v>
      </c>
      <c r="M5" s="16">
        <v>7592</v>
      </c>
      <c r="N5" s="18">
        <v>45688</v>
      </c>
      <c r="O5" s="25" t="s">
        <v>38</v>
      </c>
    </row>
    <row r="6" spans="1:15" s="19" customFormat="1" ht="24.95" customHeight="1" x14ac:dyDescent="0.2">
      <c r="A6" s="12">
        <v>4</v>
      </c>
      <c r="B6" s="17">
        <v>4</v>
      </c>
      <c r="C6" s="20" t="s">
        <v>39</v>
      </c>
      <c r="D6" s="23">
        <v>28848.03</v>
      </c>
      <c r="E6" s="14">
        <v>52858.8</v>
      </c>
      <c r="F6" s="15">
        <f>(D6-E6)/E6</f>
        <v>-0.45424356966105933</v>
      </c>
      <c r="G6" s="16">
        <v>4016</v>
      </c>
      <c r="H6" s="17">
        <v>120</v>
      </c>
      <c r="I6" s="17">
        <f t="shared" si="0"/>
        <v>33.466666666666669</v>
      </c>
      <c r="J6" s="12">
        <v>18</v>
      </c>
      <c r="K6" s="17">
        <v>4</v>
      </c>
      <c r="L6" s="14">
        <v>393315.4</v>
      </c>
      <c r="M6" s="16">
        <v>51037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 t="s">
        <v>60</v>
      </c>
      <c r="C7" s="20" t="s">
        <v>102</v>
      </c>
      <c r="D7" s="14">
        <v>25357.1</v>
      </c>
      <c r="E7" s="14" t="s">
        <v>61</v>
      </c>
      <c r="F7" s="15" t="s">
        <v>61</v>
      </c>
      <c r="G7" s="16">
        <v>4733</v>
      </c>
      <c r="H7" s="17">
        <v>204</v>
      </c>
      <c r="I7" s="17">
        <f t="shared" si="0"/>
        <v>23.200980392156861</v>
      </c>
      <c r="J7" s="12">
        <v>17</v>
      </c>
      <c r="K7" s="17">
        <v>1</v>
      </c>
      <c r="L7" s="14">
        <v>25357.1</v>
      </c>
      <c r="M7" s="16">
        <v>4733</v>
      </c>
      <c r="N7" s="18">
        <v>45688</v>
      </c>
      <c r="O7" s="25" t="s">
        <v>44</v>
      </c>
    </row>
    <row r="8" spans="1:15" s="19" customFormat="1" ht="24.95" customHeight="1" x14ac:dyDescent="0.2">
      <c r="A8" s="12">
        <v>6</v>
      </c>
      <c r="B8" s="17">
        <v>5</v>
      </c>
      <c r="C8" s="20" t="s">
        <v>19</v>
      </c>
      <c r="D8" s="14">
        <v>23018.639999999999</v>
      </c>
      <c r="E8" s="14">
        <v>33552.36</v>
      </c>
      <c r="F8" s="15">
        <f>(D8-E8)/E8</f>
        <v>-0.31394870584364259</v>
      </c>
      <c r="G8" s="16">
        <v>3979</v>
      </c>
      <c r="H8" s="17">
        <v>136</v>
      </c>
      <c r="I8" s="17">
        <f t="shared" si="0"/>
        <v>29.257352941176471</v>
      </c>
      <c r="J8" s="12">
        <v>17</v>
      </c>
      <c r="K8" s="17">
        <v>6</v>
      </c>
      <c r="L8" s="14">
        <v>644349.07999999996</v>
      </c>
      <c r="M8" s="16">
        <v>108298</v>
      </c>
      <c r="N8" s="18">
        <v>45653</v>
      </c>
      <c r="O8" s="25" t="s">
        <v>20</v>
      </c>
    </row>
    <row r="9" spans="1:15" s="19" customFormat="1" ht="24.95" customHeight="1" x14ac:dyDescent="0.2">
      <c r="A9" s="12">
        <v>7</v>
      </c>
      <c r="B9" s="17">
        <v>3</v>
      </c>
      <c r="C9" s="20" t="s">
        <v>17</v>
      </c>
      <c r="D9" s="14">
        <v>21002</v>
      </c>
      <c r="E9" s="14">
        <v>55381</v>
      </c>
      <c r="F9" s="15">
        <f>(D9-E9)/E9</f>
        <v>-0.62077246709160183</v>
      </c>
      <c r="G9" s="16">
        <v>2720</v>
      </c>
      <c r="H9" s="15" t="s">
        <v>61</v>
      </c>
      <c r="I9" s="15" t="s">
        <v>61</v>
      </c>
      <c r="J9" s="15" t="s">
        <v>61</v>
      </c>
      <c r="K9" s="17">
        <v>7</v>
      </c>
      <c r="L9" s="14">
        <v>1066810</v>
      </c>
      <c r="M9" s="16">
        <v>139337</v>
      </c>
      <c r="N9" s="18">
        <v>45646</v>
      </c>
      <c r="O9" s="25" t="s">
        <v>18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103</v>
      </c>
      <c r="D10" s="14">
        <v>13357.01</v>
      </c>
      <c r="E10" s="14" t="s">
        <v>61</v>
      </c>
      <c r="F10" s="15" t="s">
        <v>61</v>
      </c>
      <c r="G10" s="16">
        <v>1942</v>
      </c>
      <c r="H10" s="17">
        <v>102</v>
      </c>
      <c r="I10" s="17">
        <f t="shared" ref="I10:I20" si="1">G10/H10</f>
        <v>19.03921568627451</v>
      </c>
      <c r="J10" s="12">
        <v>13</v>
      </c>
      <c r="K10" s="17">
        <v>1</v>
      </c>
      <c r="L10" s="14">
        <v>13357.01</v>
      </c>
      <c r="M10" s="16">
        <v>1942</v>
      </c>
      <c r="N10" s="18">
        <v>45688</v>
      </c>
      <c r="O10" s="25" t="s">
        <v>38</v>
      </c>
    </row>
    <row r="11" spans="1:15" s="19" customFormat="1" ht="24.95" customHeight="1" x14ac:dyDescent="0.2">
      <c r="A11" s="12">
        <v>9</v>
      </c>
      <c r="B11" s="17">
        <v>7</v>
      </c>
      <c r="C11" s="20" t="s">
        <v>21</v>
      </c>
      <c r="D11" s="23">
        <v>12371.38</v>
      </c>
      <c r="E11" s="23">
        <v>21008.54</v>
      </c>
      <c r="F11" s="15">
        <f>(D11-E11)/E11</f>
        <v>-0.41112614203557224</v>
      </c>
      <c r="G11" s="24">
        <v>2099</v>
      </c>
      <c r="H11" s="16">
        <v>82</v>
      </c>
      <c r="I11" s="17">
        <f t="shared" si="1"/>
        <v>25.597560975609756</v>
      </c>
      <c r="J11" s="16">
        <v>12</v>
      </c>
      <c r="K11" s="17">
        <v>10</v>
      </c>
      <c r="L11" s="14">
        <v>1086050.81</v>
      </c>
      <c r="M11" s="16">
        <v>177247</v>
      </c>
      <c r="N11" s="18">
        <v>45625</v>
      </c>
      <c r="O11" s="25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104</v>
      </c>
      <c r="D12" s="14">
        <v>11953.59</v>
      </c>
      <c r="E12" s="14" t="s">
        <v>61</v>
      </c>
      <c r="F12" s="15" t="s">
        <v>61</v>
      </c>
      <c r="G12" s="16">
        <v>1744</v>
      </c>
      <c r="H12" s="17">
        <v>113</v>
      </c>
      <c r="I12" s="17">
        <f t="shared" si="1"/>
        <v>15.43362831858407</v>
      </c>
      <c r="J12" s="12">
        <v>11</v>
      </c>
      <c r="K12" s="17">
        <v>1</v>
      </c>
      <c r="L12" s="14">
        <v>13069.24</v>
      </c>
      <c r="M12" s="16">
        <v>1884</v>
      </c>
      <c r="N12" s="18">
        <v>45688</v>
      </c>
      <c r="O12" s="25" t="s">
        <v>33</v>
      </c>
    </row>
    <row r="13" spans="1:15" s="19" customFormat="1" ht="24.95" customHeight="1" x14ac:dyDescent="0.2">
      <c r="A13" s="12">
        <v>11</v>
      </c>
      <c r="B13" s="17">
        <v>6</v>
      </c>
      <c r="C13" s="13" t="s">
        <v>30</v>
      </c>
      <c r="D13" s="14">
        <v>9981.27</v>
      </c>
      <c r="E13" s="14">
        <v>21324.31</v>
      </c>
      <c r="F13" s="15">
        <f>(D13-E13)/E13</f>
        <v>-0.53192998976285755</v>
      </c>
      <c r="G13" s="16">
        <v>1447</v>
      </c>
      <c r="H13" s="17">
        <v>48</v>
      </c>
      <c r="I13" s="17">
        <f t="shared" si="1"/>
        <v>30.145833333333332</v>
      </c>
      <c r="J13" s="12">
        <v>8</v>
      </c>
      <c r="K13" s="17">
        <v>5</v>
      </c>
      <c r="L13" s="14">
        <v>226149.68</v>
      </c>
      <c r="M13" s="16">
        <v>30331</v>
      </c>
      <c r="N13" s="18">
        <v>45660</v>
      </c>
      <c r="O13" s="38" t="s">
        <v>28</v>
      </c>
    </row>
    <row r="14" spans="1:15" s="19" customFormat="1" ht="24.95" customHeight="1" x14ac:dyDescent="0.2">
      <c r="A14" s="12">
        <v>12</v>
      </c>
      <c r="B14" s="17">
        <v>8</v>
      </c>
      <c r="C14" s="20" t="s">
        <v>23</v>
      </c>
      <c r="D14" s="14">
        <v>9216.86</v>
      </c>
      <c r="E14" s="14">
        <v>12985.72</v>
      </c>
      <c r="F14" s="15">
        <f>(D14-E14)/E14</f>
        <v>-0.29023111540985014</v>
      </c>
      <c r="G14" s="16">
        <v>1522</v>
      </c>
      <c r="H14" s="17">
        <v>49</v>
      </c>
      <c r="I14" s="17">
        <f t="shared" si="1"/>
        <v>31.061224489795919</v>
      </c>
      <c r="J14" s="12">
        <v>10</v>
      </c>
      <c r="K14" s="17">
        <v>7</v>
      </c>
      <c r="L14" s="14">
        <v>330953.52</v>
      </c>
      <c r="M14" s="16">
        <v>53369</v>
      </c>
      <c r="N14" s="18">
        <v>45646</v>
      </c>
      <c r="O14" s="25" t="s">
        <v>22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89</v>
      </c>
      <c r="D15" s="14">
        <v>7569.6</v>
      </c>
      <c r="E15" s="14">
        <v>12275.6</v>
      </c>
      <c r="F15" s="15">
        <f>(D15-E15)/E15</f>
        <v>-0.38336211671934567</v>
      </c>
      <c r="G15" s="16">
        <v>1081</v>
      </c>
      <c r="H15" s="17">
        <v>25</v>
      </c>
      <c r="I15" s="17">
        <f t="shared" si="1"/>
        <v>43.24</v>
      </c>
      <c r="J15" s="12">
        <v>10</v>
      </c>
      <c r="K15" s="17">
        <v>3</v>
      </c>
      <c r="L15" s="14">
        <v>44859.199999999997</v>
      </c>
      <c r="M15" s="16">
        <v>7211</v>
      </c>
      <c r="N15" s="18">
        <v>45674</v>
      </c>
      <c r="O15" s="25" t="s">
        <v>26</v>
      </c>
    </row>
    <row r="16" spans="1:15" s="19" customFormat="1" ht="24.95" customHeight="1" x14ac:dyDescent="0.2">
      <c r="A16" s="12">
        <v>14</v>
      </c>
      <c r="B16" s="17">
        <v>10</v>
      </c>
      <c r="C16" s="20" t="s">
        <v>25</v>
      </c>
      <c r="D16" s="23">
        <v>7140.9</v>
      </c>
      <c r="E16" s="23">
        <v>9070.2999999999993</v>
      </c>
      <c r="F16" s="15">
        <f>(D16-E16)/E16</f>
        <v>-0.21271622768816906</v>
      </c>
      <c r="G16" s="24">
        <v>1012</v>
      </c>
      <c r="H16" s="16">
        <v>24</v>
      </c>
      <c r="I16" s="17">
        <f t="shared" si="1"/>
        <v>42.166666666666664</v>
      </c>
      <c r="J16" s="16">
        <v>5</v>
      </c>
      <c r="K16" s="17">
        <v>6</v>
      </c>
      <c r="L16" s="14">
        <v>127953.9</v>
      </c>
      <c r="M16" s="16">
        <v>18018</v>
      </c>
      <c r="N16" s="18">
        <v>45653</v>
      </c>
      <c r="O16" s="25" t="s">
        <v>26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105</v>
      </c>
      <c r="D17" s="14">
        <v>6360.9</v>
      </c>
      <c r="E17" s="14" t="s">
        <v>61</v>
      </c>
      <c r="F17" s="15" t="s">
        <v>61</v>
      </c>
      <c r="G17" s="16">
        <v>1055</v>
      </c>
      <c r="H17" s="17">
        <v>25</v>
      </c>
      <c r="I17" s="17">
        <f t="shared" si="1"/>
        <v>42.2</v>
      </c>
      <c r="J17" s="12">
        <v>10</v>
      </c>
      <c r="K17" s="17">
        <v>1</v>
      </c>
      <c r="L17" s="14">
        <v>6360.9</v>
      </c>
      <c r="M17" s="16">
        <v>1055</v>
      </c>
      <c r="N17" s="18">
        <v>45688</v>
      </c>
      <c r="O17" s="25" t="s">
        <v>57</v>
      </c>
    </row>
    <row r="18" spans="1:15" s="19" customFormat="1" ht="24.95" customHeight="1" x14ac:dyDescent="0.2">
      <c r="A18" s="12">
        <v>16</v>
      </c>
      <c r="B18" s="17" t="s">
        <v>67</v>
      </c>
      <c r="C18" s="20" t="s">
        <v>106</v>
      </c>
      <c r="D18" s="14">
        <v>2763.38</v>
      </c>
      <c r="E18" s="14" t="s">
        <v>61</v>
      </c>
      <c r="F18" s="15" t="s">
        <v>61</v>
      </c>
      <c r="G18" s="16">
        <v>459</v>
      </c>
      <c r="H18" s="17">
        <v>6</v>
      </c>
      <c r="I18" s="17">
        <f t="shared" si="1"/>
        <v>76.5</v>
      </c>
      <c r="J18" s="12">
        <v>6</v>
      </c>
      <c r="K18" s="17">
        <v>0</v>
      </c>
      <c r="L18" s="14">
        <v>2763.38</v>
      </c>
      <c r="M18" s="16">
        <v>459</v>
      </c>
      <c r="N18" s="18" t="s">
        <v>31</v>
      </c>
      <c r="O18" s="25" t="s">
        <v>38</v>
      </c>
    </row>
    <row r="19" spans="1:15" s="19" customFormat="1" ht="24.95" customHeight="1" x14ac:dyDescent="0.2">
      <c r="A19" s="12">
        <v>17</v>
      </c>
      <c r="B19" s="17">
        <v>16</v>
      </c>
      <c r="C19" s="20" t="s">
        <v>27</v>
      </c>
      <c r="D19" s="14">
        <v>2569.1999999999998</v>
      </c>
      <c r="E19" s="14">
        <v>2304.12</v>
      </c>
      <c r="F19" s="15">
        <f>(D19-E19)/E19</f>
        <v>0.11504609134940885</v>
      </c>
      <c r="G19" s="16">
        <v>413</v>
      </c>
      <c r="H19" s="17">
        <v>15</v>
      </c>
      <c r="I19" s="17">
        <f t="shared" si="1"/>
        <v>27.533333333333335</v>
      </c>
      <c r="J19" s="12">
        <v>3</v>
      </c>
      <c r="K19" s="17">
        <v>9</v>
      </c>
      <c r="L19" s="14">
        <v>202849.37</v>
      </c>
      <c r="M19" s="16">
        <v>31459</v>
      </c>
      <c r="N19" s="18">
        <v>45632</v>
      </c>
      <c r="O19" s="25" t="s">
        <v>28</v>
      </c>
    </row>
    <row r="20" spans="1:15" s="19" customFormat="1" ht="24.95" customHeight="1" x14ac:dyDescent="0.2">
      <c r="A20" s="12">
        <v>18</v>
      </c>
      <c r="B20" s="17">
        <v>18</v>
      </c>
      <c r="C20" s="20" t="s">
        <v>32</v>
      </c>
      <c r="D20" s="14">
        <v>1470.2</v>
      </c>
      <c r="E20" s="14">
        <v>1407.6</v>
      </c>
      <c r="F20" s="15">
        <f>(D20-E20)/E20</f>
        <v>4.447286160841158E-2</v>
      </c>
      <c r="G20" s="16">
        <v>204</v>
      </c>
      <c r="H20" s="12">
        <v>6</v>
      </c>
      <c r="I20" s="17">
        <f t="shared" si="1"/>
        <v>34</v>
      </c>
      <c r="J20" s="12">
        <v>3</v>
      </c>
      <c r="K20" s="17">
        <v>8</v>
      </c>
      <c r="L20" s="14">
        <v>70664.02</v>
      </c>
      <c r="M20" s="16">
        <v>10616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4" t="s">
        <v>61</v>
      </c>
      <c r="C21" s="20" t="s">
        <v>107</v>
      </c>
      <c r="D21" s="14">
        <v>1186</v>
      </c>
      <c r="E21" s="14" t="s">
        <v>61</v>
      </c>
      <c r="F21" s="15" t="s">
        <v>61</v>
      </c>
      <c r="G21" s="16">
        <v>248</v>
      </c>
      <c r="H21" s="14" t="s">
        <v>61</v>
      </c>
      <c r="I21" s="15" t="s">
        <v>61</v>
      </c>
      <c r="J21" s="12">
        <v>1</v>
      </c>
      <c r="K21" s="14" t="s">
        <v>61</v>
      </c>
      <c r="L21" s="14">
        <v>92586</v>
      </c>
      <c r="M21" s="16">
        <v>17622</v>
      </c>
      <c r="N21" s="18">
        <v>45604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15</v>
      </c>
      <c r="C22" s="20" t="s">
        <v>66</v>
      </c>
      <c r="D22" s="14">
        <v>1180.8</v>
      </c>
      <c r="E22" s="14">
        <v>3470.48</v>
      </c>
      <c r="F22" s="15">
        <f>(D22-E22)/E22</f>
        <v>-0.6597588806159379</v>
      </c>
      <c r="G22" s="16">
        <v>214</v>
      </c>
      <c r="H22" s="17">
        <v>19</v>
      </c>
      <c r="I22" s="17">
        <f>G22/H22</f>
        <v>11.263157894736842</v>
      </c>
      <c r="J22" s="12">
        <v>5</v>
      </c>
      <c r="K22" s="17">
        <v>4</v>
      </c>
      <c r="L22" s="14">
        <v>33573.370000000003</v>
      </c>
      <c r="M22" s="16">
        <v>6396</v>
      </c>
      <c r="N22" s="18">
        <v>45667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12</v>
      </c>
      <c r="C23" s="13" t="s">
        <v>62</v>
      </c>
      <c r="D23" s="14">
        <v>1059</v>
      </c>
      <c r="E23" s="14">
        <v>4995</v>
      </c>
      <c r="F23" s="15">
        <f>(D23-E23)/E23</f>
        <v>-0.78798798798798797</v>
      </c>
      <c r="G23" s="16">
        <v>166</v>
      </c>
      <c r="H23" s="12" t="s">
        <v>61</v>
      </c>
      <c r="I23" s="12" t="s">
        <v>61</v>
      </c>
      <c r="J23" s="12">
        <v>3</v>
      </c>
      <c r="K23" s="17">
        <v>5</v>
      </c>
      <c r="L23" s="14">
        <v>62584</v>
      </c>
      <c r="M23" s="16">
        <v>9483</v>
      </c>
      <c r="N23" s="18">
        <v>45660</v>
      </c>
      <c r="O23" s="38" t="s">
        <v>35</v>
      </c>
    </row>
    <row r="24" spans="1:15" s="19" customFormat="1" ht="24.75" customHeight="1" x14ac:dyDescent="0.2">
      <c r="A24" s="12">
        <v>22</v>
      </c>
      <c r="B24" s="17" t="s">
        <v>67</v>
      </c>
      <c r="C24" s="20" t="s">
        <v>111</v>
      </c>
      <c r="D24" s="14">
        <v>934.32</v>
      </c>
      <c r="E24" s="14" t="s">
        <v>61</v>
      </c>
      <c r="F24" s="15" t="s">
        <v>61</v>
      </c>
      <c r="G24" s="16">
        <v>134</v>
      </c>
      <c r="H24" s="17">
        <v>9</v>
      </c>
      <c r="I24" s="17">
        <f t="shared" ref="I24:I32" si="2">G24/H24</f>
        <v>14.888888888888889</v>
      </c>
      <c r="J24" s="12">
        <v>9</v>
      </c>
      <c r="K24" s="17">
        <v>0</v>
      </c>
      <c r="L24" s="14">
        <v>934.32</v>
      </c>
      <c r="M24" s="16">
        <v>134</v>
      </c>
      <c r="N24" s="18" t="s">
        <v>31</v>
      </c>
      <c r="O24" s="25" t="s">
        <v>22</v>
      </c>
    </row>
    <row r="25" spans="1:15" s="22" customFormat="1" ht="24.75" customHeight="1" x14ac:dyDescent="0.15">
      <c r="A25" s="12">
        <v>23</v>
      </c>
      <c r="B25" s="17">
        <v>14</v>
      </c>
      <c r="C25" s="20" t="s">
        <v>90</v>
      </c>
      <c r="D25" s="14">
        <v>867.25</v>
      </c>
      <c r="E25" s="14">
        <v>3977.06</v>
      </c>
      <c r="F25" s="15">
        <f>(D25-E25)/E25</f>
        <v>-0.78193690816834549</v>
      </c>
      <c r="G25" s="16">
        <v>222</v>
      </c>
      <c r="H25" s="17">
        <v>14</v>
      </c>
      <c r="I25" s="17">
        <f t="shared" si="2"/>
        <v>15.857142857142858</v>
      </c>
      <c r="J25" s="12">
        <v>5</v>
      </c>
      <c r="K25" s="17">
        <v>3</v>
      </c>
      <c r="L25" s="14">
        <v>16384.63</v>
      </c>
      <c r="M25" s="16">
        <v>2690</v>
      </c>
      <c r="N25" s="18">
        <v>45674</v>
      </c>
      <c r="O25" s="25" t="s">
        <v>22</v>
      </c>
    </row>
    <row r="26" spans="1:15" s="22" customFormat="1" ht="24.95" customHeight="1" x14ac:dyDescent="0.15">
      <c r="A26" s="12">
        <v>24</v>
      </c>
      <c r="B26" s="17">
        <v>11</v>
      </c>
      <c r="C26" s="20" t="s">
        <v>78</v>
      </c>
      <c r="D26" s="14">
        <v>770</v>
      </c>
      <c r="E26" s="14">
        <v>6993.67</v>
      </c>
      <c r="F26" s="15">
        <f>(D26-E26)/E26</f>
        <v>-0.88990043853942213</v>
      </c>
      <c r="G26" s="16">
        <v>152</v>
      </c>
      <c r="H26" s="17">
        <v>6</v>
      </c>
      <c r="I26" s="17">
        <f t="shared" si="2"/>
        <v>25.333333333333332</v>
      </c>
      <c r="J26" s="12">
        <v>3</v>
      </c>
      <c r="K26" s="17">
        <v>3</v>
      </c>
      <c r="L26" s="14">
        <v>23176.800000000003</v>
      </c>
      <c r="M26" s="16">
        <v>3767</v>
      </c>
      <c r="N26" s="18">
        <v>45674</v>
      </c>
      <c r="O26" s="25" t="s">
        <v>44</v>
      </c>
    </row>
    <row r="27" spans="1:15" s="22" customFormat="1" ht="24.75" customHeight="1" x14ac:dyDescent="0.15">
      <c r="A27" s="12">
        <v>25</v>
      </c>
      <c r="B27" s="17">
        <v>19</v>
      </c>
      <c r="C27" s="20" t="s">
        <v>50</v>
      </c>
      <c r="D27" s="14">
        <v>702.05</v>
      </c>
      <c r="E27" s="14">
        <v>756.6</v>
      </c>
      <c r="F27" s="15">
        <f>(D27-E27)/E27</f>
        <v>-7.2098863335976829E-2</v>
      </c>
      <c r="G27" s="12">
        <v>99</v>
      </c>
      <c r="H27" s="17">
        <v>5</v>
      </c>
      <c r="I27" s="17">
        <f t="shared" si="2"/>
        <v>19.8</v>
      </c>
      <c r="J27" s="12">
        <v>3</v>
      </c>
      <c r="K27" s="17">
        <v>8</v>
      </c>
      <c r="L27" s="14">
        <v>7732.15</v>
      </c>
      <c r="M27" s="16">
        <v>1212</v>
      </c>
      <c r="N27" s="18">
        <v>45639</v>
      </c>
      <c r="O27" s="25" t="s">
        <v>40</v>
      </c>
    </row>
    <row r="28" spans="1:15" s="22" customFormat="1" ht="24.75" customHeight="1" x14ac:dyDescent="0.15">
      <c r="A28" s="12">
        <v>26</v>
      </c>
      <c r="B28" s="17" t="s">
        <v>67</v>
      </c>
      <c r="C28" s="20" t="s">
        <v>108</v>
      </c>
      <c r="D28" s="14">
        <v>475.9</v>
      </c>
      <c r="E28" s="14" t="s">
        <v>61</v>
      </c>
      <c r="F28" s="15" t="s">
        <v>61</v>
      </c>
      <c r="G28" s="16">
        <v>77</v>
      </c>
      <c r="H28" s="17">
        <v>5</v>
      </c>
      <c r="I28" s="17">
        <f t="shared" si="2"/>
        <v>15.4</v>
      </c>
      <c r="J28" s="12">
        <v>5</v>
      </c>
      <c r="K28" s="17">
        <v>0</v>
      </c>
      <c r="L28" s="14">
        <v>475.9</v>
      </c>
      <c r="M28" s="16">
        <v>77</v>
      </c>
      <c r="N28" s="18" t="s">
        <v>31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55</v>
      </c>
      <c r="D29" s="14">
        <v>421.94999999999982</v>
      </c>
      <c r="E29" s="14">
        <v>589.45000000000027</v>
      </c>
      <c r="F29" s="15">
        <f>(D29-E29)/E29</f>
        <v>-0.28416320298583492</v>
      </c>
      <c r="G29" s="16">
        <v>42</v>
      </c>
      <c r="H29" s="17">
        <v>3</v>
      </c>
      <c r="I29" s="17">
        <f t="shared" si="2"/>
        <v>14</v>
      </c>
      <c r="J29" s="12">
        <v>2</v>
      </c>
      <c r="K29" s="14" t="s">
        <v>61</v>
      </c>
      <c r="L29" s="23">
        <v>26921.99</v>
      </c>
      <c r="M29" s="24">
        <v>3771</v>
      </c>
      <c r="N29" s="18">
        <v>45611</v>
      </c>
      <c r="O29" s="25" t="s">
        <v>52</v>
      </c>
    </row>
    <row r="30" spans="1:15" s="22" customFormat="1" ht="24.75" customHeight="1" x14ac:dyDescent="0.15">
      <c r="A30" s="12">
        <v>28</v>
      </c>
      <c r="B30" s="17">
        <v>28</v>
      </c>
      <c r="C30" s="13" t="s">
        <v>42</v>
      </c>
      <c r="D30" s="14">
        <v>412</v>
      </c>
      <c r="E30" s="14">
        <v>190.5</v>
      </c>
      <c r="F30" s="15">
        <f>(D30-E30)/E30</f>
        <v>1.162729658792651</v>
      </c>
      <c r="G30" s="16">
        <v>80</v>
      </c>
      <c r="H30" s="17">
        <v>6</v>
      </c>
      <c r="I30" s="17">
        <f t="shared" si="2"/>
        <v>13.333333333333334</v>
      </c>
      <c r="J30" s="12">
        <v>2</v>
      </c>
      <c r="K30" s="17">
        <v>10</v>
      </c>
      <c r="L30" s="23">
        <v>85874.07</v>
      </c>
      <c r="M30" s="24">
        <v>13301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38" t="s">
        <v>61</v>
      </c>
      <c r="C31" s="20" t="s">
        <v>109</v>
      </c>
      <c r="D31" s="14">
        <v>296</v>
      </c>
      <c r="E31" s="14" t="s">
        <v>61</v>
      </c>
      <c r="F31" s="15" t="s">
        <v>61</v>
      </c>
      <c r="G31" s="16">
        <v>83</v>
      </c>
      <c r="H31" s="17">
        <v>1</v>
      </c>
      <c r="I31" s="17">
        <f t="shared" si="2"/>
        <v>83</v>
      </c>
      <c r="J31" s="12">
        <v>1</v>
      </c>
      <c r="K31" s="14" t="s">
        <v>61</v>
      </c>
      <c r="L31" s="14">
        <v>193314.53</v>
      </c>
      <c r="M31" s="16">
        <v>48295</v>
      </c>
      <c r="N31" s="18">
        <v>44659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22</v>
      </c>
      <c r="C32" s="20" t="s">
        <v>88</v>
      </c>
      <c r="D32" s="14">
        <v>251</v>
      </c>
      <c r="E32" s="14">
        <v>589</v>
      </c>
      <c r="F32" s="15">
        <f>(D32-E32)/E32</f>
        <v>-0.57385398981324276</v>
      </c>
      <c r="G32" s="16">
        <v>45</v>
      </c>
      <c r="H32" s="17">
        <v>1</v>
      </c>
      <c r="I32" s="17">
        <f t="shared" si="2"/>
        <v>45</v>
      </c>
      <c r="J32" s="12">
        <v>1</v>
      </c>
      <c r="K32" s="14" t="s">
        <v>61</v>
      </c>
      <c r="L32" s="14">
        <v>9941.6500000000015</v>
      </c>
      <c r="M32" s="16">
        <v>1840</v>
      </c>
      <c r="N32" s="18">
        <v>45618</v>
      </c>
      <c r="O32" s="25" t="s">
        <v>52</v>
      </c>
    </row>
    <row r="33" spans="1:15" s="22" customFormat="1" ht="24.75" customHeight="1" x14ac:dyDescent="0.15">
      <c r="A33" s="12">
        <v>31</v>
      </c>
      <c r="B33" s="17">
        <v>27</v>
      </c>
      <c r="C33" s="13" t="s">
        <v>74</v>
      </c>
      <c r="D33" s="14">
        <v>224</v>
      </c>
      <c r="E33" s="14">
        <v>210</v>
      </c>
      <c r="F33" s="15">
        <f>(D33-E33)/E33</f>
        <v>6.6666666666666666E-2</v>
      </c>
      <c r="G33" s="16">
        <v>46</v>
      </c>
      <c r="H33" s="17" t="s">
        <v>61</v>
      </c>
      <c r="I33" s="17" t="s">
        <v>61</v>
      </c>
      <c r="J33" s="12" t="s">
        <v>61</v>
      </c>
      <c r="K33" s="17">
        <v>4</v>
      </c>
      <c r="L33" s="14">
        <v>4933</v>
      </c>
      <c r="M33" s="16">
        <v>1144</v>
      </c>
      <c r="N33" s="18">
        <v>45667</v>
      </c>
      <c r="O33" s="38" t="s">
        <v>75</v>
      </c>
    </row>
    <row r="34" spans="1:15" s="22" customFormat="1" ht="24.75" customHeight="1" x14ac:dyDescent="0.15">
      <c r="A34" s="12">
        <v>32</v>
      </c>
      <c r="B34" s="17">
        <v>23</v>
      </c>
      <c r="C34" s="13" t="s">
        <v>43</v>
      </c>
      <c r="D34" s="23">
        <v>206.8</v>
      </c>
      <c r="E34" s="23">
        <v>559.20000000000005</v>
      </c>
      <c r="F34" s="15">
        <f>(D34-E34)/E34</f>
        <v>-0.6301859799713877</v>
      </c>
      <c r="G34" s="24">
        <v>26</v>
      </c>
      <c r="H34" s="16">
        <v>2</v>
      </c>
      <c r="I34" s="17">
        <f>G34/H34</f>
        <v>13</v>
      </c>
      <c r="J34" s="16">
        <v>1</v>
      </c>
      <c r="K34" s="17">
        <v>11</v>
      </c>
      <c r="L34" s="23">
        <v>85118.10000000002</v>
      </c>
      <c r="M34" s="24">
        <v>12042</v>
      </c>
      <c r="N34" s="18">
        <v>45618</v>
      </c>
      <c r="O34" s="25" t="s">
        <v>44</v>
      </c>
    </row>
    <row r="35" spans="1:15" s="22" customFormat="1" ht="24.75" customHeight="1" x14ac:dyDescent="0.15">
      <c r="A35" s="12">
        <v>33</v>
      </c>
      <c r="B35" s="17">
        <v>34</v>
      </c>
      <c r="C35" s="20" t="s">
        <v>54</v>
      </c>
      <c r="D35" s="14">
        <v>137</v>
      </c>
      <c r="E35" s="14">
        <v>20</v>
      </c>
      <c r="F35" s="15">
        <f>(D35-E35)/E35</f>
        <v>5.85</v>
      </c>
      <c r="G35" s="16">
        <v>27</v>
      </c>
      <c r="H35" s="17">
        <v>2</v>
      </c>
      <c r="I35" s="17">
        <f>G35/H35</f>
        <v>13.5</v>
      </c>
      <c r="J35" s="12">
        <v>2</v>
      </c>
      <c r="K35" s="17">
        <v>5</v>
      </c>
      <c r="L35" s="14">
        <v>7710.14</v>
      </c>
      <c r="M35" s="16">
        <v>1133</v>
      </c>
      <c r="N35" s="18">
        <v>45660</v>
      </c>
      <c r="O35" s="25" t="s">
        <v>38</v>
      </c>
    </row>
    <row r="36" spans="1:15" s="22" customFormat="1" ht="24.75" customHeight="1" x14ac:dyDescent="0.15">
      <c r="A36" s="12">
        <v>34</v>
      </c>
      <c r="B36" s="38" t="s">
        <v>61</v>
      </c>
      <c r="C36" s="20" t="s">
        <v>59</v>
      </c>
      <c r="D36" s="14">
        <v>87</v>
      </c>
      <c r="E36" s="14" t="s">
        <v>61</v>
      </c>
      <c r="F36" s="15" t="s">
        <v>61</v>
      </c>
      <c r="G36" s="16">
        <v>16</v>
      </c>
      <c r="H36" s="17">
        <v>1</v>
      </c>
      <c r="I36" s="17">
        <v>16</v>
      </c>
      <c r="J36" s="12">
        <v>1</v>
      </c>
      <c r="K36" s="14" t="s">
        <v>61</v>
      </c>
      <c r="L36" s="14">
        <v>130598.60000000003</v>
      </c>
      <c r="M36" s="16">
        <v>19326</v>
      </c>
      <c r="N36" s="18">
        <v>45562</v>
      </c>
      <c r="O36" s="25" t="s">
        <v>44</v>
      </c>
    </row>
    <row r="37" spans="1:15" s="22" customFormat="1" ht="24.75" customHeight="1" x14ac:dyDescent="0.15">
      <c r="A37" s="12">
        <v>35</v>
      </c>
      <c r="B37" s="38" t="s">
        <v>61</v>
      </c>
      <c r="C37" s="8" t="s">
        <v>110</v>
      </c>
      <c r="D37" s="5">
        <v>82.5</v>
      </c>
      <c r="E37" s="14" t="s">
        <v>61</v>
      </c>
      <c r="F37" s="15" t="s">
        <v>61</v>
      </c>
      <c r="G37" s="6">
        <v>33</v>
      </c>
      <c r="H37" s="39">
        <v>1</v>
      </c>
      <c r="I37" s="39">
        <f>G37/H37</f>
        <v>33</v>
      </c>
      <c r="J37" s="4">
        <v>1</v>
      </c>
      <c r="K37" s="14" t="s">
        <v>61</v>
      </c>
      <c r="L37" s="14">
        <v>3670.83</v>
      </c>
      <c r="M37" s="16">
        <v>676</v>
      </c>
      <c r="N37" s="7">
        <v>45379</v>
      </c>
      <c r="O37" s="40" t="s">
        <v>40</v>
      </c>
    </row>
    <row r="38" spans="1:15" s="22" customFormat="1" ht="24.75" customHeight="1" x14ac:dyDescent="0.15">
      <c r="A38" s="12">
        <v>36</v>
      </c>
      <c r="B38" s="17">
        <v>29</v>
      </c>
      <c r="C38" s="13" t="s">
        <v>76</v>
      </c>
      <c r="D38" s="14">
        <v>3</v>
      </c>
      <c r="E38" s="14">
        <v>183.5</v>
      </c>
      <c r="F38" s="15">
        <f>(D38-E38)/E38</f>
        <v>-0.98365122615803813</v>
      </c>
      <c r="G38" s="16">
        <v>1</v>
      </c>
      <c r="H38" s="17">
        <v>1</v>
      </c>
      <c r="I38" s="17">
        <f>G38/H38</f>
        <v>1</v>
      </c>
      <c r="J38" s="12">
        <v>1</v>
      </c>
      <c r="K38" s="15" t="s">
        <v>61</v>
      </c>
      <c r="L38" s="14">
        <v>1381.08</v>
      </c>
      <c r="M38" s="16">
        <v>262</v>
      </c>
      <c r="N38" s="18">
        <v>45667</v>
      </c>
      <c r="O38" s="38" t="s">
        <v>44</v>
      </c>
    </row>
    <row r="39" spans="1:15" ht="24.95" customHeight="1" x14ac:dyDescent="0.15">
      <c r="A39" s="27"/>
      <c r="B39" s="44"/>
      <c r="C39" s="29" t="s">
        <v>112</v>
      </c>
      <c r="D39" s="30">
        <f>SUBTOTAL(109,Table132465[Pajamos 
(GBO)])</f>
        <v>911621.96</v>
      </c>
      <c r="E39" s="31" t="s">
        <v>101</v>
      </c>
      <c r="F39" s="32">
        <f>(D39-E39)/E39</f>
        <v>-1.4099294983339844E-2</v>
      </c>
      <c r="G39" s="33">
        <f>SUBTOTAL(109,Table132465[Žiūrovų sk. 
(ADM)])</f>
        <v>128218</v>
      </c>
      <c r="H39" s="34"/>
      <c r="I39" s="35"/>
      <c r="J39" s="34"/>
      <c r="K39" s="28"/>
      <c r="L39" s="34"/>
      <c r="M39" s="34"/>
      <c r="N39" s="36"/>
      <c r="O39" s="37" t="s">
        <v>15</v>
      </c>
    </row>
  </sheetData>
  <mergeCells count="1">
    <mergeCell ref="A1:O1"/>
  </mergeCells>
  <conditionalFormatting sqref="C39:C1048576 C1:C34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406-CF14-4A66-BE46-21183DC4AD7A}">
  <sheetPr>
    <pageSetUpPr fitToPage="1"/>
  </sheetPr>
  <dimension ref="A1:O37"/>
  <sheetViews>
    <sheetView zoomScale="60" zoomScaleNormal="60" workbookViewId="0">
      <selection activeCell="C22" sqref="C2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 t="s">
        <v>60</v>
      </c>
      <c r="C3" s="20" t="s">
        <v>85</v>
      </c>
      <c r="D3" s="14">
        <v>578209.19999999995</v>
      </c>
      <c r="E3" s="15" t="s">
        <v>61</v>
      </c>
      <c r="F3" s="15" t="s">
        <v>61</v>
      </c>
      <c r="G3" s="16">
        <v>76248</v>
      </c>
      <c r="H3" s="17">
        <v>615</v>
      </c>
      <c r="I3" s="17">
        <f>G3/H3</f>
        <v>123.98048780487805</v>
      </c>
      <c r="J3" s="12">
        <v>21</v>
      </c>
      <c r="K3" s="17">
        <v>1</v>
      </c>
      <c r="L3" s="14">
        <v>667457.87</v>
      </c>
      <c r="M3" s="16">
        <v>88883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86</v>
      </c>
      <c r="D4" s="14">
        <v>93619.62</v>
      </c>
      <c r="E4" s="15" t="s">
        <v>61</v>
      </c>
      <c r="F4" s="15" t="s">
        <v>61</v>
      </c>
      <c r="G4" s="16">
        <v>16051</v>
      </c>
      <c r="H4" s="17">
        <v>362</v>
      </c>
      <c r="I4" s="17">
        <f>G4/H4</f>
        <v>44.339779005524861</v>
      </c>
      <c r="J4" s="12">
        <v>19</v>
      </c>
      <c r="K4" s="17">
        <v>1</v>
      </c>
      <c r="L4" s="14">
        <v>139527.04999999999</v>
      </c>
      <c r="M4" s="16">
        <v>23932</v>
      </c>
      <c r="N4" s="18">
        <v>45315</v>
      </c>
      <c r="O4" s="25" t="s">
        <v>87</v>
      </c>
    </row>
    <row r="5" spans="1:15" s="43" customFormat="1" ht="24.95" customHeight="1" x14ac:dyDescent="0.2">
      <c r="A5" s="12">
        <v>3</v>
      </c>
      <c r="B5" s="17">
        <v>2</v>
      </c>
      <c r="C5" s="20" t="s">
        <v>17</v>
      </c>
      <c r="D5" s="14">
        <v>55381</v>
      </c>
      <c r="E5" s="14">
        <v>103747</v>
      </c>
      <c r="F5" s="15">
        <f t="shared" ref="F5:F14" si="0">(D5-E5)/E5</f>
        <v>-0.46619179349764328</v>
      </c>
      <c r="G5" s="16">
        <v>7012</v>
      </c>
      <c r="H5" s="15" t="s">
        <v>61</v>
      </c>
      <c r="I5" s="15" t="s">
        <v>61</v>
      </c>
      <c r="J5" s="15" t="s">
        <v>61</v>
      </c>
      <c r="K5" s="17">
        <v>6</v>
      </c>
      <c r="L5" s="14">
        <v>1045808</v>
      </c>
      <c r="M5" s="16">
        <v>136617</v>
      </c>
      <c r="N5" s="18">
        <v>45646</v>
      </c>
      <c r="O5" s="25" t="s">
        <v>18</v>
      </c>
    </row>
    <row r="6" spans="1:15" s="19" customFormat="1" ht="24.95" customHeight="1" x14ac:dyDescent="0.2">
      <c r="A6" s="12">
        <v>4</v>
      </c>
      <c r="B6" s="17">
        <v>1</v>
      </c>
      <c r="C6" s="20" t="s">
        <v>39</v>
      </c>
      <c r="D6" s="23">
        <v>52858.8</v>
      </c>
      <c r="E6" s="14">
        <v>135637.79999999999</v>
      </c>
      <c r="F6" s="15">
        <f t="shared" si="0"/>
        <v>-0.61029447543383919</v>
      </c>
      <c r="G6" s="16">
        <v>7056</v>
      </c>
      <c r="H6" s="17">
        <v>193</v>
      </c>
      <c r="I6" s="17">
        <f t="shared" ref="I6:I13" si="1">G6/H6</f>
        <v>36.559585492227981</v>
      </c>
      <c r="J6" s="12">
        <v>20</v>
      </c>
      <c r="K6" s="17">
        <v>3</v>
      </c>
      <c r="L6" s="14">
        <v>363497.4</v>
      </c>
      <c r="M6" s="16">
        <v>46869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>
        <v>4</v>
      </c>
      <c r="C7" s="20" t="s">
        <v>19</v>
      </c>
      <c r="D7" s="14">
        <v>33552.36</v>
      </c>
      <c r="E7" s="14">
        <v>69671.44</v>
      </c>
      <c r="F7" s="15">
        <f t="shared" si="0"/>
        <v>-0.51842017331635459</v>
      </c>
      <c r="G7" s="16">
        <v>5829</v>
      </c>
      <c r="H7" s="17">
        <v>185</v>
      </c>
      <c r="I7" s="17">
        <f t="shared" si="1"/>
        <v>31.508108108108107</v>
      </c>
      <c r="J7" s="12">
        <v>20</v>
      </c>
      <c r="K7" s="17">
        <v>5</v>
      </c>
      <c r="L7" s="14">
        <v>621330.43999999994</v>
      </c>
      <c r="M7" s="16">
        <v>104319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>
        <v>6</v>
      </c>
      <c r="C8" s="13" t="s">
        <v>30</v>
      </c>
      <c r="D8" s="14">
        <v>21324.31</v>
      </c>
      <c r="E8" s="14">
        <v>36368.019999999997</v>
      </c>
      <c r="F8" s="15">
        <f t="shared" si="0"/>
        <v>-0.4136521592322045</v>
      </c>
      <c r="G8" s="16">
        <v>2901</v>
      </c>
      <c r="H8" s="17">
        <v>107</v>
      </c>
      <c r="I8" s="17">
        <f t="shared" si="1"/>
        <v>27.11214953271028</v>
      </c>
      <c r="J8" s="12">
        <v>11</v>
      </c>
      <c r="K8" s="17">
        <v>4</v>
      </c>
      <c r="L8" s="14">
        <v>216168.41</v>
      </c>
      <c r="M8" s="16">
        <v>28884</v>
      </c>
      <c r="N8" s="18">
        <v>45660</v>
      </c>
      <c r="O8" s="38" t="s">
        <v>28</v>
      </c>
    </row>
    <row r="9" spans="1:15" s="19" customFormat="1" ht="24.95" customHeight="1" x14ac:dyDescent="0.2">
      <c r="A9" s="12">
        <v>7</v>
      </c>
      <c r="B9" s="17">
        <v>7</v>
      </c>
      <c r="C9" s="20" t="s">
        <v>21</v>
      </c>
      <c r="D9" s="23">
        <v>21008.54</v>
      </c>
      <c r="E9" s="23">
        <v>31818.76</v>
      </c>
      <c r="F9" s="15">
        <f t="shared" si="0"/>
        <v>-0.33974359780205132</v>
      </c>
      <c r="G9" s="24">
        <v>3682</v>
      </c>
      <c r="H9" s="16">
        <v>127</v>
      </c>
      <c r="I9" s="17">
        <f t="shared" si="1"/>
        <v>28.992125984251967</v>
      </c>
      <c r="J9" s="16">
        <v>14</v>
      </c>
      <c r="K9" s="17">
        <v>9</v>
      </c>
      <c r="L9" s="14">
        <v>1073679.43</v>
      </c>
      <c r="M9" s="16">
        <v>175148</v>
      </c>
      <c r="N9" s="18">
        <v>45625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9</v>
      </c>
      <c r="C10" s="20" t="s">
        <v>23</v>
      </c>
      <c r="D10" s="14">
        <v>12985.72</v>
      </c>
      <c r="E10" s="14">
        <v>21543.46</v>
      </c>
      <c r="F10" s="15">
        <f t="shared" si="0"/>
        <v>-0.39723145678549315</v>
      </c>
      <c r="G10" s="16">
        <v>2110</v>
      </c>
      <c r="H10" s="17">
        <v>82</v>
      </c>
      <c r="I10" s="17">
        <f t="shared" si="1"/>
        <v>25.73170731707317</v>
      </c>
      <c r="J10" s="12">
        <v>14</v>
      </c>
      <c r="K10" s="17">
        <v>6</v>
      </c>
      <c r="L10" s="14">
        <v>321736.65999999997</v>
      </c>
      <c r="M10" s="16">
        <v>51847</v>
      </c>
      <c r="N10" s="18">
        <v>45646</v>
      </c>
      <c r="O10" s="25" t="s">
        <v>22</v>
      </c>
    </row>
    <row r="11" spans="1:15" s="19" customFormat="1" ht="24.95" customHeight="1" x14ac:dyDescent="0.2">
      <c r="A11" s="12">
        <v>9</v>
      </c>
      <c r="B11" s="17">
        <v>8</v>
      </c>
      <c r="C11" s="20" t="s">
        <v>89</v>
      </c>
      <c r="D11" s="14">
        <v>12275.6</v>
      </c>
      <c r="E11" s="14">
        <v>25014</v>
      </c>
      <c r="F11" s="15">
        <f t="shared" si="0"/>
        <v>-0.509250819541057</v>
      </c>
      <c r="G11" s="16">
        <v>1872</v>
      </c>
      <c r="H11" s="17">
        <v>35</v>
      </c>
      <c r="I11" s="17">
        <f t="shared" si="1"/>
        <v>53.485714285714288</v>
      </c>
      <c r="J11" s="12">
        <v>10</v>
      </c>
      <c r="K11" s="17">
        <v>2</v>
      </c>
      <c r="L11" s="14">
        <v>37289.599999999999</v>
      </c>
      <c r="M11" s="16">
        <v>6130</v>
      </c>
      <c r="N11" s="18">
        <v>45674</v>
      </c>
      <c r="O11" s="25" t="s">
        <v>26</v>
      </c>
    </row>
    <row r="12" spans="1:15" s="19" customFormat="1" ht="24.75" customHeight="1" x14ac:dyDescent="0.2">
      <c r="A12" s="12">
        <v>10</v>
      </c>
      <c r="B12" s="17">
        <v>11</v>
      </c>
      <c r="C12" s="20" t="s">
        <v>25</v>
      </c>
      <c r="D12" s="23">
        <v>9070.2999999999993</v>
      </c>
      <c r="E12" s="23">
        <v>14493.7</v>
      </c>
      <c r="F12" s="15">
        <f t="shared" si="0"/>
        <v>-0.37419016538220062</v>
      </c>
      <c r="G12" s="24">
        <v>1348</v>
      </c>
      <c r="H12" s="16">
        <v>23</v>
      </c>
      <c r="I12" s="17">
        <f t="shared" si="1"/>
        <v>58.608695652173914</v>
      </c>
      <c r="J12" s="16">
        <v>7</v>
      </c>
      <c r="K12" s="17">
        <v>5</v>
      </c>
      <c r="L12" s="14">
        <v>120813</v>
      </c>
      <c r="M12" s="16">
        <v>17006</v>
      </c>
      <c r="N12" s="18">
        <v>45653</v>
      </c>
      <c r="O12" s="25" t="s">
        <v>26</v>
      </c>
    </row>
    <row r="13" spans="1:15" s="19" customFormat="1" ht="24.95" customHeight="1" x14ac:dyDescent="0.2">
      <c r="A13" s="12">
        <v>11</v>
      </c>
      <c r="B13" s="17">
        <v>10</v>
      </c>
      <c r="C13" s="20" t="s">
        <v>78</v>
      </c>
      <c r="D13" s="14">
        <v>6993.67</v>
      </c>
      <c r="E13" s="14">
        <v>14604.07</v>
      </c>
      <c r="F13" s="15">
        <f t="shared" si="0"/>
        <v>-0.5211150042419681</v>
      </c>
      <c r="G13" s="16">
        <v>1060</v>
      </c>
      <c r="H13" s="17">
        <v>44</v>
      </c>
      <c r="I13" s="17">
        <f t="shared" si="1"/>
        <v>24.09090909090909</v>
      </c>
      <c r="J13" s="12">
        <v>10</v>
      </c>
      <c r="K13" s="17">
        <v>2</v>
      </c>
      <c r="L13" s="14">
        <v>22406.800000000003</v>
      </c>
      <c r="M13" s="16">
        <v>3615</v>
      </c>
      <c r="N13" s="18">
        <v>45674</v>
      </c>
      <c r="O13" s="25" t="s">
        <v>44</v>
      </c>
    </row>
    <row r="14" spans="1:15" s="19" customFormat="1" ht="24.95" customHeight="1" x14ac:dyDescent="0.2">
      <c r="A14" s="12">
        <v>12</v>
      </c>
      <c r="B14" s="17">
        <v>14</v>
      </c>
      <c r="C14" s="13" t="s">
        <v>62</v>
      </c>
      <c r="D14" s="14">
        <v>4995</v>
      </c>
      <c r="E14" s="14">
        <v>11404</v>
      </c>
      <c r="F14" s="15">
        <f t="shared" si="0"/>
        <v>-0.56199579095054364</v>
      </c>
      <c r="G14" s="16">
        <v>785</v>
      </c>
      <c r="H14" s="12" t="s">
        <v>61</v>
      </c>
      <c r="I14" s="12" t="s">
        <v>61</v>
      </c>
      <c r="J14" s="12">
        <v>9</v>
      </c>
      <c r="K14" s="17">
        <v>4</v>
      </c>
      <c r="L14" s="14">
        <v>61525</v>
      </c>
      <c r="M14" s="16">
        <v>9317</v>
      </c>
      <c r="N14" s="18">
        <v>45660</v>
      </c>
      <c r="O14" s="38" t="s">
        <v>35</v>
      </c>
    </row>
    <row r="15" spans="1:15" s="19" customFormat="1" ht="24.95" customHeight="1" x14ac:dyDescent="0.2">
      <c r="A15" s="12">
        <v>13</v>
      </c>
      <c r="B15" s="17" t="s">
        <v>67</v>
      </c>
      <c r="C15" s="13" t="s">
        <v>95</v>
      </c>
      <c r="D15" s="14">
        <v>4423.03</v>
      </c>
      <c r="E15" s="14" t="s">
        <v>61</v>
      </c>
      <c r="F15" s="15" t="s">
        <v>61</v>
      </c>
      <c r="G15" s="16">
        <v>668</v>
      </c>
      <c r="H15" s="17">
        <v>12</v>
      </c>
      <c r="I15" s="17">
        <f t="shared" ref="I15:I21" si="2">G15/H15</f>
        <v>55.666666666666664</v>
      </c>
      <c r="J15" s="12">
        <v>11</v>
      </c>
      <c r="K15" s="17">
        <v>0</v>
      </c>
      <c r="L15" s="14">
        <v>4423.03</v>
      </c>
      <c r="M15" s="16">
        <v>668</v>
      </c>
      <c r="N15" s="18" t="s">
        <v>31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13</v>
      </c>
      <c r="C16" s="20" t="s">
        <v>90</v>
      </c>
      <c r="D16" s="14">
        <v>3977.06</v>
      </c>
      <c r="E16" s="14">
        <v>11540.32</v>
      </c>
      <c r="F16" s="15">
        <f t="shared" ref="F16:F27" si="3">(D16-E16)/E16</f>
        <v>-0.6553769739487294</v>
      </c>
      <c r="G16" s="16">
        <v>592</v>
      </c>
      <c r="H16" s="17">
        <v>60</v>
      </c>
      <c r="I16" s="17">
        <f t="shared" si="2"/>
        <v>9.8666666666666671</v>
      </c>
      <c r="J16" s="12">
        <v>11</v>
      </c>
      <c r="K16" s="17">
        <v>2</v>
      </c>
      <c r="L16" s="14">
        <v>15517.38</v>
      </c>
      <c r="M16" s="16">
        <v>2468</v>
      </c>
      <c r="N16" s="18">
        <v>45674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12</v>
      </c>
      <c r="C17" s="20" t="s">
        <v>66</v>
      </c>
      <c r="D17" s="14">
        <v>3470.48</v>
      </c>
      <c r="E17" s="14">
        <v>11638.5</v>
      </c>
      <c r="F17" s="15">
        <f t="shared" si="3"/>
        <v>-0.70181037075224473</v>
      </c>
      <c r="G17" s="16">
        <v>649</v>
      </c>
      <c r="H17" s="17">
        <v>60</v>
      </c>
      <c r="I17" s="17">
        <f t="shared" si="2"/>
        <v>10.816666666666666</v>
      </c>
      <c r="J17" s="12">
        <v>12</v>
      </c>
      <c r="K17" s="17">
        <v>3</v>
      </c>
      <c r="L17" s="14">
        <v>32392.57</v>
      </c>
      <c r="M17" s="16">
        <v>6182</v>
      </c>
      <c r="N17" s="18">
        <v>45667</v>
      </c>
      <c r="O17" s="25" t="s">
        <v>38</v>
      </c>
    </row>
    <row r="18" spans="1:15" s="19" customFormat="1" ht="24.95" customHeight="1" x14ac:dyDescent="0.2">
      <c r="A18" s="12">
        <v>16</v>
      </c>
      <c r="B18" s="17">
        <v>16</v>
      </c>
      <c r="C18" s="20" t="s">
        <v>27</v>
      </c>
      <c r="D18" s="14">
        <v>2304.12</v>
      </c>
      <c r="E18" s="14">
        <v>6013.5</v>
      </c>
      <c r="F18" s="15">
        <f t="shared" si="3"/>
        <v>-0.61684210526315786</v>
      </c>
      <c r="G18" s="16">
        <v>395</v>
      </c>
      <c r="H18" s="17">
        <v>16</v>
      </c>
      <c r="I18" s="17">
        <f t="shared" si="2"/>
        <v>24.6875</v>
      </c>
      <c r="J18" s="12">
        <v>5</v>
      </c>
      <c r="K18" s="17">
        <v>8</v>
      </c>
      <c r="L18" s="14">
        <v>200280.17</v>
      </c>
      <c r="M18" s="16">
        <v>31046</v>
      </c>
      <c r="N18" s="18">
        <v>45632</v>
      </c>
      <c r="O18" s="25" t="s">
        <v>28</v>
      </c>
    </row>
    <row r="19" spans="1:15" s="19" customFormat="1" ht="24.95" customHeight="1" x14ac:dyDescent="0.2">
      <c r="A19" s="12">
        <v>17</v>
      </c>
      <c r="B19" s="17">
        <v>18</v>
      </c>
      <c r="C19" s="20" t="s">
        <v>29</v>
      </c>
      <c r="D19" s="14">
        <v>1521.5</v>
      </c>
      <c r="E19" s="14">
        <v>2723.07</v>
      </c>
      <c r="F19" s="15">
        <f t="shared" si="3"/>
        <v>-0.44125564161038833</v>
      </c>
      <c r="G19" s="16">
        <v>201</v>
      </c>
      <c r="H19" s="17">
        <v>6</v>
      </c>
      <c r="I19" s="17">
        <f t="shared" si="2"/>
        <v>33.5</v>
      </c>
      <c r="J19" s="12">
        <v>2</v>
      </c>
      <c r="K19" s="17">
        <v>11</v>
      </c>
      <c r="L19" s="14">
        <v>717187.85</v>
      </c>
      <c r="M19" s="16">
        <v>87480</v>
      </c>
      <c r="N19" s="18">
        <v>45611</v>
      </c>
      <c r="O19" s="25" t="s">
        <v>20</v>
      </c>
    </row>
    <row r="20" spans="1:15" s="19" customFormat="1" ht="24.95" customHeight="1" x14ac:dyDescent="0.2">
      <c r="A20" s="12">
        <v>18</v>
      </c>
      <c r="B20" s="17">
        <v>20</v>
      </c>
      <c r="C20" s="20" t="s">
        <v>32</v>
      </c>
      <c r="D20" s="14">
        <v>1407.6</v>
      </c>
      <c r="E20" s="14">
        <v>2104.1</v>
      </c>
      <c r="F20" s="15">
        <f t="shared" si="3"/>
        <v>-0.33102038876479256</v>
      </c>
      <c r="G20" s="16">
        <v>223</v>
      </c>
      <c r="H20" s="12">
        <v>8</v>
      </c>
      <c r="I20" s="17">
        <f t="shared" si="2"/>
        <v>27.875</v>
      </c>
      <c r="J20" s="12">
        <v>4</v>
      </c>
      <c r="K20" s="17">
        <v>7</v>
      </c>
      <c r="L20" s="14">
        <v>69072.820000000007</v>
      </c>
      <c r="M20" s="16">
        <v>10392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7">
        <v>29</v>
      </c>
      <c r="C21" s="20" t="s">
        <v>50</v>
      </c>
      <c r="D21" s="14">
        <v>756.6</v>
      </c>
      <c r="E21" s="14">
        <v>152.5</v>
      </c>
      <c r="F21" s="15">
        <f t="shared" si="3"/>
        <v>3.9613114754098362</v>
      </c>
      <c r="G21" s="12">
        <v>109</v>
      </c>
      <c r="H21" s="17">
        <v>7</v>
      </c>
      <c r="I21" s="17">
        <f t="shared" si="2"/>
        <v>15.571428571428571</v>
      </c>
      <c r="J21" s="12">
        <v>3</v>
      </c>
      <c r="K21" s="17">
        <v>7</v>
      </c>
      <c r="L21" s="14">
        <v>7030.1</v>
      </c>
      <c r="M21" s="16">
        <v>1113</v>
      </c>
      <c r="N21" s="18">
        <v>45639</v>
      </c>
      <c r="O21" s="25" t="s">
        <v>40</v>
      </c>
    </row>
    <row r="22" spans="1:15" s="19" customFormat="1" ht="24.95" customHeight="1" x14ac:dyDescent="0.2">
      <c r="A22" s="12">
        <v>20</v>
      </c>
      <c r="B22" s="17">
        <v>19</v>
      </c>
      <c r="C22" s="20" t="s">
        <v>73</v>
      </c>
      <c r="D22" s="14">
        <v>652</v>
      </c>
      <c r="E22" s="14">
        <v>2585</v>
      </c>
      <c r="F22" s="15">
        <f t="shared" si="3"/>
        <v>-0.74777562862669245</v>
      </c>
      <c r="G22" s="16">
        <v>121</v>
      </c>
      <c r="H22" s="14" t="s">
        <v>61</v>
      </c>
      <c r="I22" s="14" t="s">
        <v>61</v>
      </c>
      <c r="J22" s="12">
        <v>4</v>
      </c>
      <c r="K22" s="17">
        <v>3</v>
      </c>
      <c r="L22" s="14">
        <v>12014</v>
      </c>
      <c r="M22" s="16">
        <v>1908</v>
      </c>
      <c r="N22" s="18">
        <v>45667</v>
      </c>
      <c r="O22" s="25" t="s">
        <v>35</v>
      </c>
    </row>
    <row r="23" spans="1:15" s="19" customFormat="1" ht="24.95" customHeight="1" x14ac:dyDescent="0.2">
      <c r="A23" s="12">
        <v>21</v>
      </c>
      <c r="B23" s="17">
        <v>23</v>
      </c>
      <c r="C23" s="13" t="s">
        <v>55</v>
      </c>
      <c r="D23" s="14">
        <v>589.45000000000027</v>
      </c>
      <c r="E23" s="14">
        <v>317.09999999999991</v>
      </c>
      <c r="F23" s="15">
        <f t="shared" si="3"/>
        <v>0.8588773257647444</v>
      </c>
      <c r="G23" s="16">
        <v>82</v>
      </c>
      <c r="H23" s="17">
        <v>3</v>
      </c>
      <c r="I23" s="17">
        <f>G23/H23</f>
        <v>27.333333333333332</v>
      </c>
      <c r="J23" s="12">
        <v>3</v>
      </c>
      <c r="K23" s="14" t="s">
        <v>61</v>
      </c>
      <c r="L23" s="23">
        <v>26500.04</v>
      </c>
      <c r="M23" s="24">
        <v>3729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7">
        <v>24</v>
      </c>
      <c r="C24" s="20" t="s">
        <v>88</v>
      </c>
      <c r="D24" s="14">
        <v>589</v>
      </c>
      <c r="E24" s="14">
        <v>285</v>
      </c>
      <c r="F24" s="15">
        <f t="shared" si="3"/>
        <v>1.0666666666666667</v>
      </c>
      <c r="G24" s="16">
        <v>135</v>
      </c>
      <c r="H24" s="17">
        <v>3</v>
      </c>
      <c r="I24" s="17">
        <f>G24/H24</f>
        <v>45</v>
      </c>
      <c r="J24" s="12">
        <v>1</v>
      </c>
      <c r="K24" s="14" t="s">
        <v>61</v>
      </c>
      <c r="L24" s="14">
        <v>9690.6500000000015</v>
      </c>
      <c r="M24" s="16">
        <v>1795</v>
      </c>
      <c r="N24" s="18">
        <v>45618</v>
      </c>
      <c r="O24" s="25" t="s">
        <v>52</v>
      </c>
    </row>
    <row r="25" spans="1:15" s="22" customFormat="1" ht="24.75" customHeight="1" x14ac:dyDescent="0.15">
      <c r="A25" s="12">
        <v>23</v>
      </c>
      <c r="B25" s="17">
        <v>27</v>
      </c>
      <c r="C25" s="13" t="s">
        <v>43</v>
      </c>
      <c r="D25" s="23">
        <v>559.20000000000005</v>
      </c>
      <c r="E25" s="23">
        <v>239.6</v>
      </c>
      <c r="F25" s="15">
        <f t="shared" si="3"/>
        <v>1.3338898163606012</v>
      </c>
      <c r="G25" s="24">
        <v>101</v>
      </c>
      <c r="H25" s="16">
        <v>3</v>
      </c>
      <c r="I25" s="17">
        <f>G25/H25</f>
        <v>33.666666666666664</v>
      </c>
      <c r="J25" s="16">
        <v>1</v>
      </c>
      <c r="K25" s="17">
        <v>10</v>
      </c>
      <c r="L25" s="23">
        <v>84911.300000000017</v>
      </c>
      <c r="M25" s="24">
        <v>12016</v>
      </c>
      <c r="N25" s="18">
        <v>45618</v>
      </c>
      <c r="O25" s="25" t="s">
        <v>44</v>
      </c>
    </row>
    <row r="26" spans="1:15" s="22" customFormat="1" ht="24.95" customHeight="1" x14ac:dyDescent="0.15">
      <c r="A26" s="12">
        <v>24</v>
      </c>
      <c r="B26" s="17">
        <v>25</v>
      </c>
      <c r="C26" s="20" t="s">
        <v>41</v>
      </c>
      <c r="D26" s="14">
        <v>490</v>
      </c>
      <c r="E26" s="14">
        <v>267</v>
      </c>
      <c r="F26" s="15">
        <f t="shared" si="3"/>
        <v>0.83520599250936334</v>
      </c>
      <c r="G26" s="16">
        <v>81</v>
      </c>
      <c r="H26" s="12" t="s">
        <v>61</v>
      </c>
      <c r="I26" s="12" t="s">
        <v>61</v>
      </c>
      <c r="J26" s="12">
        <v>2</v>
      </c>
      <c r="K26" s="17">
        <v>8</v>
      </c>
      <c r="L26" s="14">
        <v>43782</v>
      </c>
      <c r="M26" s="16">
        <v>6311</v>
      </c>
      <c r="N26" s="18">
        <v>45632</v>
      </c>
      <c r="O26" s="25" t="s">
        <v>35</v>
      </c>
    </row>
    <row r="27" spans="1:15" s="22" customFormat="1" ht="24.75" customHeight="1" x14ac:dyDescent="0.15">
      <c r="A27" s="12">
        <v>25</v>
      </c>
      <c r="B27" s="17">
        <v>17</v>
      </c>
      <c r="C27" s="20" t="s">
        <v>72</v>
      </c>
      <c r="D27" s="14">
        <v>317</v>
      </c>
      <c r="E27" s="14">
        <v>5658.42</v>
      </c>
      <c r="F27" s="15">
        <f t="shared" si="3"/>
        <v>-0.94397729401493702</v>
      </c>
      <c r="G27" s="16">
        <v>44</v>
      </c>
      <c r="H27" s="17">
        <v>2</v>
      </c>
      <c r="I27" s="17">
        <f>G27/H27</f>
        <v>22</v>
      </c>
      <c r="J27" s="12">
        <v>1</v>
      </c>
      <c r="K27" s="17">
        <v>3</v>
      </c>
      <c r="L27" s="14">
        <v>22755.56</v>
      </c>
      <c r="M27" s="16">
        <v>3210</v>
      </c>
      <c r="N27" s="18">
        <v>45667</v>
      </c>
      <c r="O27" s="25" t="s">
        <v>38</v>
      </c>
    </row>
    <row r="28" spans="1:15" s="22" customFormat="1" ht="24.75" customHeight="1" x14ac:dyDescent="0.15">
      <c r="A28" s="12">
        <v>26</v>
      </c>
      <c r="B28" s="17" t="s">
        <v>61</v>
      </c>
      <c r="C28" s="13" t="s">
        <v>96</v>
      </c>
      <c r="D28" s="14">
        <v>304.49</v>
      </c>
      <c r="E28" s="14" t="s">
        <v>61</v>
      </c>
      <c r="F28" s="15" t="s">
        <v>61</v>
      </c>
      <c r="G28" s="16">
        <v>88</v>
      </c>
      <c r="H28" s="17">
        <v>2</v>
      </c>
      <c r="I28" s="17">
        <v>68</v>
      </c>
      <c r="J28" s="12">
        <v>2</v>
      </c>
      <c r="K28" s="17" t="s">
        <v>61</v>
      </c>
      <c r="L28" s="14">
        <v>49019.82</v>
      </c>
      <c r="M28" s="16">
        <v>9455</v>
      </c>
      <c r="N28" s="18">
        <v>45296</v>
      </c>
      <c r="O28" s="25" t="s">
        <v>97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74</v>
      </c>
      <c r="D29" s="14">
        <v>210</v>
      </c>
      <c r="E29" s="14">
        <v>1295</v>
      </c>
      <c r="F29" s="15">
        <f>(D29-E29)/E29</f>
        <v>-0.83783783783783783</v>
      </c>
      <c r="G29" s="16">
        <v>69</v>
      </c>
      <c r="H29" s="17">
        <v>4</v>
      </c>
      <c r="I29" s="17">
        <v>11.563636363636364</v>
      </c>
      <c r="J29" s="12">
        <v>2</v>
      </c>
      <c r="K29" s="17">
        <v>3</v>
      </c>
      <c r="L29" s="14">
        <v>4587</v>
      </c>
      <c r="M29" s="16">
        <v>857</v>
      </c>
      <c r="N29" s="18">
        <v>45667</v>
      </c>
      <c r="O29" s="38" t="s">
        <v>75</v>
      </c>
    </row>
    <row r="30" spans="1:15" s="22" customFormat="1" ht="24.75" customHeight="1" x14ac:dyDescent="0.15">
      <c r="A30" s="12">
        <v>28</v>
      </c>
      <c r="B30" s="17">
        <v>22</v>
      </c>
      <c r="C30" s="13" t="s">
        <v>42</v>
      </c>
      <c r="D30" s="14">
        <v>190.5</v>
      </c>
      <c r="E30" s="14">
        <v>674.62</v>
      </c>
      <c r="F30" s="15">
        <f>(D30-E30)/E30</f>
        <v>-0.71761880762503338</v>
      </c>
      <c r="G30" s="16">
        <v>31</v>
      </c>
      <c r="H30" s="17">
        <v>3</v>
      </c>
      <c r="I30" s="17">
        <f t="shared" ref="I30:I36" si="4">G30/H30</f>
        <v>10.333333333333334</v>
      </c>
      <c r="J30" s="12">
        <v>2</v>
      </c>
      <c r="K30" s="17">
        <v>9</v>
      </c>
      <c r="L30" s="23">
        <v>85462.07</v>
      </c>
      <c r="M30" s="24">
        <v>13221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17" t="s">
        <v>61</v>
      </c>
      <c r="C31" s="13" t="s">
        <v>76</v>
      </c>
      <c r="D31" s="14">
        <v>183.5</v>
      </c>
      <c r="E31" s="14" t="s">
        <v>61</v>
      </c>
      <c r="F31" s="15" t="s">
        <v>61</v>
      </c>
      <c r="G31" s="16">
        <v>41</v>
      </c>
      <c r="H31" s="17">
        <v>3</v>
      </c>
      <c r="I31" s="17">
        <f t="shared" si="4"/>
        <v>13.666666666666666</v>
      </c>
      <c r="J31" s="12">
        <v>2</v>
      </c>
      <c r="K31" s="15" t="s">
        <v>61</v>
      </c>
      <c r="L31" s="14">
        <v>1378.08</v>
      </c>
      <c r="M31" s="16">
        <v>261</v>
      </c>
      <c r="N31" s="18">
        <v>45667</v>
      </c>
      <c r="O31" s="38" t="s">
        <v>44</v>
      </c>
    </row>
    <row r="32" spans="1:15" s="22" customFormat="1" ht="24.75" customHeight="1" x14ac:dyDescent="0.15">
      <c r="A32" s="12">
        <v>30</v>
      </c>
      <c r="B32" s="17" t="s">
        <v>61</v>
      </c>
      <c r="C32" s="13" t="s">
        <v>98</v>
      </c>
      <c r="D32" s="14">
        <v>175</v>
      </c>
      <c r="E32" s="14" t="s">
        <v>61</v>
      </c>
      <c r="F32" s="15" t="s">
        <v>61</v>
      </c>
      <c r="G32" s="16">
        <v>34</v>
      </c>
      <c r="H32" s="17">
        <v>1</v>
      </c>
      <c r="I32" s="17">
        <f t="shared" si="4"/>
        <v>34</v>
      </c>
      <c r="J32" s="12">
        <v>1</v>
      </c>
      <c r="K32" s="17" t="s">
        <v>61</v>
      </c>
      <c r="L32" s="14">
        <v>181756.7</v>
      </c>
      <c r="M32" s="16">
        <v>31334</v>
      </c>
      <c r="N32" s="18">
        <v>44834</v>
      </c>
      <c r="O32" s="25" t="s">
        <v>40</v>
      </c>
    </row>
    <row r="33" spans="1:15" s="22" customFormat="1" ht="24.75" customHeight="1" x14ac:dyDescent="0.15">
      <c r="A33" s="12">
        <v>31</v>
      </c>
      <c r="B33" s="17">
        <v>26</v>
      </c>
      <c r="C33" s="13" t="s">
        <v>53</v>
      </c>
      <c r="D33" s="14">
        <v>144.30000000000001</v>
      </c>
      <c r="E33" s="14">
        <v>247.8</v>
      </c>
      <c r="F33" s="15">
        <f>(D33-E33)/E33</f>
        <v>-0.41767554479418884</v>
      </c>
      <c r="G33" s="12">
        <v>17</v>
      </c>
      <c r="H33" s="12">
        <v>1</v>
      </c>
      <c r="I33" s="17">
        <f t="shared" si="4"/>
        <v>17</v>
      </c>
      <c r="J33" s="12">
        <v>1</v>
      </c>
      <c r="K33" s="17">
        <v>20</v>
      </c>
      <c r="L33" s="23">
        <v>124350.03</v>
      </c>
      <c r="M33" s="24">
        <v>18646</v>
      </c>
      <c r="N33" s="18">
        <v>45548</v>
      </c>
      <c r="O33" s="25" t="s">
        <v>38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80</v>
      </c>
      <c r="D34" s="14">
        <v>70</v>
      </c>
      <c r="E34" s="14" t="s">
        <v>61</v>
      </c>
      <c r="F34" s="15" t="s">
        <v>61</v>
      </c>
      <c r="G34" s="16">
        <v>15</v>
      </c>
      <c r="H34" s="17">
        <v>1</v>
      </c>
      <c r="I34" s="17">
        <f t="shared" si="4"/>
        <v>15</v>
      </c>
      <c r="J34" s="12">
        <v>1</v>
      </c>
      <c r="K34" s="17" t="s">
        <v>61</v>
      </c>
      <c r="L34" s="14">
        <v>277043.59000000003</v>
      </c>
      <c r="M34" s="16">
        <v>50030</v>
      </c>
      <c r="N34" s="18">
        <v>45590</v>
      </c>
      <c r="O34" s="25" t="s">
        <v>28</v>
      </c>
    </row>
    <row r="35" spans="1:15" s="22" customFormat="1" ht="24.75" customHeight="1" x14ac:dyDescent="0.15">
      <c r="A35" s="12">
        <v>33</v>
      </c>
      <c r="B35" s="17">
        <v>33</v>
      </c>
      <c r="C35" s="13" t="s">
        <v>63</v>
      </c>
      <c r="D35" s="14">
        <v>30</v>
      </c>
      <c r="E35" s="14">
        <v>48</v>
      </c>
      <c r="F35" s="15">
        <f>(D35-E35)/E35</f>
        <v>-0.375</v>
      </c>
      <c r="G35" s="16">
        <v>7</v>
      </c>
      <c r="H35" s="17">
        <v>3</v>
      </c>
      <c r="I35" s="17">
        <f t="shared" si="4"/>
        <v>2.3333333333333335</v>
      </c>
      <c r="J35" s="12">
        <v>2</v>
      </c>
      <c r="K35" s="17">
        <v>4</v>
      </c>
      <c r="L35" s="14">
        <v>1079.5</v>
      </c>
      <c r="M35" s="16">
        <v>208</v>
      </c>
      <c r="N35" s="18">
        <v>45660</v>
      </c>
      <c r="O35" s="38" t="s">
        <v>57</v>
      </c>
    </row>
    <row r="36" spans="1:15" s="22" customFormat="1" ht="24.75" customHeight="1" x14ac:dyDescent="0.15">
      <c r="A36" s="12">
        <v>34</v>
      </c>
      <c r="B36" s="17">
        <v>28</v>
      </c>
      <c r="C36" s="20" t="s">
        <v>54</v>
      </c>
      <c r="D36" s="14">
        <v>20</v>
      </c>
      <c r="E36" s="14">
        <v>226.3</v>
      </c>
      <c r="F36" s="15">
        <f>(D36-E36)/E36</f>
        <v>-0.91162174105170124</v>
      </c>
      <c r="G36" s="16">
        <v>4</v>
      </c>
      <c r="H36" s="17">
        <v>2</v>
      </c>
      <c r="I36" s="17">
        <f t="shared" si="4"/>
        <v>2</v>
      </c>
      <c r="J36" s="12">
        <v>1</v>
      </c>
      <c r="K36" s="17">
        <v>4</v>
      </c>
      <c r="L36" s="14">
        <v>7573.14</v>
      </c>
      <c r="M36" s="16">
        <v>1106</v>
      </c>
      <c r="N36" s="18">
        <v>45660</v>
      </c>
      <c r="O36" s="25" t="s">
        <v>38</v>
      </c>
    </row>
    <row r="37" spans="1:15" ht="24.95" customHeight="1" x14ac:dyDescent="0.15">
      <c r="A37" s="27"/>
      <c r="B37" s="44"/>
      <c r="C37" s="29" t="s">
        <v>99</v>
      </c>
      <c r="D37" s="30">
        <f>SUBTOTAL(109,Table13246[Pajamos 
(GBO)])</f>
        <v>924658.95000000007</v>
      </c>
      <c r="E37" s="31" t="s">
        <v>94</v>
      </c>
      <c r="F37" s="32">
        <f>(D37-E37)/E37</f>
        <v>0.41830386519149576</v>
      </c>
      <c r="G37" s="33">
        <f>SUBTOTAL(109,Table13246[Žiūrovų sk. 
(ADM)])</f>
        <v>129661</v>
      </c>
      <c r="H37" s="34"/>
      <c r="I37" s="35"/>
      <c r="J37" s="34"/>
      <c r="K37" s="28"/>
      <c r="L37" s="34"/>
      <c r="M37" s="34"/>
      <c r="N37" s="36"/>
      <c r="O37" s="37" t="s">
        <v>15</v>
      </c>
    </row>
  </sheetData>
  <mergeCells count="1">
    <mergeCell ref="A1:O1"/>
  </mergeCells>
  <conditionalFormatting sqref="C37:C1048576 C1:C34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46E7-8379-4AE6-A372-97AA369FD5EF}">
  <sheetPr>
    <pageSetUpPr fitToPage="1"/>
  </sheetPr>
  <dimension ref="A1:O36"/>
  <sheetViews>
    <sheetView topLeftCell="A2" zoomScale="60" zoomScaleNormal="60" workbookViewId="0">
      <selection activeCell="B33" sqref="B33:O33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2</v>
      </c>
      <c r="C3" s="20" t="s">
        <v>39</v>
      </c>
      <c r="D3" s="23">
        <v>135637.79999999999</v>
      </c>
      <c r="E3" s="14">
        <v>142640.65</v>
      </c>
      <c r="F3" s="15">
        <f>(D3-E3)/E3</f>
        <v>-4.9094350032757188E-2</v>
      </c>
      <c r="G3" s="16">
        <v>17151</v>
      </c>
      <c r="H3" s="17">
        <v>233</v>
      </c>
      <c r="I3" s="17">
        <f>G3/H3</f>
        <v>73.60944206008584</v>
      </c>
      <c r="J3" s="12">
        <v>21</v>
      </c>
      <c r="K3" s="17">
        <v>2</v>
      </c>
      <c r="L3" s="14">
        <v>309978.59999999998</v>
      </c>
      <c r="M3" s="16">
        <v>39712</v>
      </c>
      <c r="N3" s="18">
        <v>45667</v>
      </c>
      <c r="O3" s="25" t="s">
        <v>40</v>
      </c>
    </row>
    <row r="4" spans="1:15" s="19" customFormat="1" ht="24.95" customHeight="1" x14ac:dyDescent="0.2">
      <c r="A4" s="12">
        <v>2</v>
      </c>
      <c r="B4" s="17">
        <v>1</v>
      </c>
      <c r="C4" s="20" t="s">
        <v>17</v>
      </c>
      <c r="D4" s="14">
        <v>103747</v>
      </c>
      <c r="E4" s="14">
        <v>154381</v>
      </c>
      <c r="F4" s="15">
        <f>(D4-E4)/E4</f>
        <v>-0.32798077483628169</v>
      </c>
      <c r="G4" s="16">
        <v>16328</v>
      </c>
      <c r="H4" s="15" t="s">
        <v>61</v>
      </c>
      <c r="I4" s="15" t="s">
        <v>61</v>
      </c>
      <c r="J4" s="15" t="s">
        <v>61</v>
      </c>
      <c r="K4" s="17">
        <v>5</v>
      </c>
      <c r="L4" s="14">
        <v>990427</v>
      </c>
      <c r="M4" s="16">
        <v>129605</v>
      </c>
      <c r="N4" s="18">
        <v>45646</v>
      </c>
      <c r="O4" s="25" t="s">
        <v>18</v>
      </c>
    </row>
    <row r="5" spans="1:15" s="43" customFormat="1" ht="24.95" customHeight="1" x14ac:dyDescent="0.2">
      <c r="A5" s="12">
        <v>3</v>
      </c>
      <c r="B5" s="39" t="s">
        <v>67</v>
      </c>
      <c r="C5" s="8" t="s">
        <v>85</v>
      </c>
      <c r="D5" s="5">
        <v>86292.67</v>
      </c>
      <c r="E5" s="5" t="s">
        <v>61</v>
      </c>
      <c r="F5" s="41" t="s">
        <v>61</v>
      </c>
      <c r="G5" s="6">
        <v>12187</v>
      </c>
      <c r="H5" s="39">
        <v>96</v>
      </c>
      <c r="I5" s="39">
        <f t="shared" ref="I5:I15" si="0">G5/H5</f>
        <v>126.94791666666667</v>
      </c>
      <c r="J5" s="4">
        <v>13</v>
      </c>
      <c r="K5" s="39">
        <v>0</v>
      </c>
      <c r="L5" s="14">
        <v>86292.67</v>
      </c>
      <c r="M5" s="16">
        <v>12187</v>
      </c>
      <c r="N5" s="7" t="s">
        <v>31</v>
      </c>
      <c r="O5" s="40" t="s">
        <v>38</v>
      </c>
    </row>
    <row r="6" spans="1:15" s="43" customFormat="1" ht="24.95" customHeight="1" x14ac:dyDescent="0.2">
      <c r="A6" s="12">
        <v>4</v>
      </c>
      <c r="B6" s="39">
        <v>3</v>
      </c>
      <c r="C6" s="8" t="s">
        <v>19</v>
      </c>
      <c r="D6" s="5">
        <v>69671.44</v>
      </c>
      <c r="E6" s="5">
        <v>89777.51</v>
      </c>
      <c r="F6" s="41">
        <f>(D6-E6)/E6</f>
        <v>-0.22395441798285554</v>
      </c>
      <c r="G6" s="6">
        <v>12056</v>
      </c>
      <c r="H6" s="39">
        <v>276</v>
      </c>
      <c r="I6" s="39">
        <f t="shared" si="0"/>
        <v>43.681159420289852</v>
      </c>
      <c r="J6" s="4">
        <v>20</v>
      </c>
      <c r="K6" s="39">
        <v>4</v>
      </c>
      <c r="L6" s="5">
        <v>587778.07999999996</v>
      </c>
      <c r="M6" s="6">
        <v>98490</v>
      </c>
      <c r="N6" s="7">
        <v>45653</v>
      </c>
      <c r="O6" s="40" t="s">
        <v>20</v>
      </c>
    </row>
    <row r="7" spans="1:15" s="43" customFormat="1" ht="24.95" customHeight="1" x14ac:dyDescent="0.2">
      <c r="A7" s="12">
        <v>5</v>
      </c>
      <c r="B7" s="17" t="s">
        <v>67</v>
      </c>
      <c r="C7" s="20" t="s">
        <v>86</v>
      </c>
      <c r="D7" s="14">
        <v>45907.43</v>
      </c>
      <c r="E7" s="14" t="s">
        <v>61</v>
      </c>
      <c r="F7" s="15" t="s">
        <v>61</v>
      </c>
      <c r="G7" s="16">
        <v>7881</v>
      </c>
      <c r="H7" s="17">
        <v>31</v>
      </c>
      <c r="I7" s="17">
        <f t="shared" si="0"/>
        <v>254.2258064516129</v>
      </c>
      <c r="J7" s="12">
        <v>13</v>
      </c>
      <c r="K7" s="17">
        <v>0</v>
      </c>
      <c r="L7" s="14">
        <v>45907.43</v>
      </c>
      <c r="M7" s="16">
        <v>7881</v>
      </c>
      <c r="N7" s="18" t="s">
        <v>31</v>
      </c>
      <c r="O7" s="25" t="s">
        <v>87</v>
      </c>
    </row>
    <row r="8" spans="1:15" s="43" customFormat="1" ht="24.95" customHeight="1" x14ac:dyDescent="0.2">
      <c r="A8" s="12">
        <v>6</v>
      </c>
      <c r="B8" s="39">
        <v>4</v>
      </c>
      <c r="C8" s="42" t="s">
        <v>30</v>
      </c>
      <c r="D8" s="5">
        <v>36368.019999999997</v>
      </c>
      <c r="E8" s="5">
        <v>54262.57</v>
      </c>
      <c r="F8" s="41">
        <f>(D8-E8)/E8</f>
        <v>-0.32977704520814261</v>
      </c>
      <c r="G8" s="6">
        <v>5504</v>
      </c>
      <c r="H8" s="39">
        <v>112</v>
      </c>
      <c r="I8" s="39">
        <f t="shared" si="0"/>
        <v>49.142857142857146</v>
      </c>
      <c r="J8" s="4">
        <v>13</v>
      </c>
      <c r="K8" s="39">
        <v>3</v>
      </c>
      <c r="L8" s="5">
        <v>194844.1</v>
      </c>
      <c r="M8" s="6">
        <v>25983</v>
      </c>
      <c r="N8" s="7">
        <v>45660</v>
      </c>
      <c r="O8" s="26" t="s">
        <v>28</v>
      </c>
    </row>
    <row r="9" spans="1:15" s="19" customFormat="1" ht="24.95" customHeight="1" x14ac:dyDescent="0.2">
      <c r="A9" s="12">
        <v>7</v>
      </c>
      <c r="B9" s="39">
        <v>5</v>
      </c>
      <c r="C9" s="8" t="s">
        <v>21</v>
      </c>
      <c r="D9" s="48">
        <v>31818.76</v>
      </c>
      <c r="E9" s="48">
        <v>38350.879999999997</v>
      </c>
      <c r="F9" s="41">
        <f>(D9-E9)/E9</f>
        <v>-0.1703251659414334</v>
      </c>
      <c r="G9" s="49">
        <v>5644</v>
      </c>
      <c r="H9" s="6">
        <v>172</v>
      </c>
      <c r="I9" s="39">
        <f t="shared" si="0"/>
        <v>32.813953488372093</v>
      </c>
      <c r="J9" s="6">
        <v>13</v>
      </c>
      <c r="K9" s="39">
        <v>8</v>
      </c>
      <c r="L9" s="5">
        <v>1052670.8899999999</v>
      </c>
      <c r="M9" s="6">
        <v>171466</v>
      </c>
      <c r="N9" s="7">
        <v>45625</v>
      </c>
      <c r="O9" s="40" t="s">
        <v>22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89</v>
      </c>
      <c r="D10" s="14">
        <v>25014</v>
      </c>
      <c r="E10" s="14" t="s">
        <v>61</v>
      </c>
      <c r="F10" s="15" t="s">
        <v>61</v>
      </c>
      <c r="G10" s="16">
        <v>4258</v>
      </c>
      <c r="H10" s="17">
        <v>63</v>
      </c>
      <c r="I10" s="17">
        <f t="shared" si="0"/>
        <v>67.587301587301582</v>
      </c>
      <c r="J10" s="12">
        <v>14</v>
      </c>
      <c r="K10" s="17">
        <v>1</v>
      </c>
      <c r="L10" s="14">
        <v>25014</v>
      </c>
      <c r="M10" s="16">
        <v>4258</v>
      </c>
      <c r="N10" s="18">
        <v>45674</v>
      </c>
      <c r="O10" s="25" t="s">
        <v>26</v>
      </c>
    </row>
    <row r="11" spans="1:15" s="19" customFormat="1" ht="24.95" customHeight="1" x14ac:dyDescent="0.2">
      <c r="A11" s="12">
        <v>9</v>
      </c>
      <c r="B11" s="39">
        <v>6</v>
      </c>
      <c r="C11" s="8" t="s">
        <v>23</v>
      </c>
      <c r="D11" s="5">
        <v>21543.46</v>
      </c>
      <c r="E11" s="5">
        <v>26720.9</v>
      </c>
      <c r="F11" s="41">
        <f>(D11-E11)/E11</f>
        <v>-0.19375994072055963</v>
      </c>
      <c r="G11" s="6">
        <v>3831</v>
      </c>
      <c r="H11" s="39">
        <v>138</v>
      </c>
      <c r="I11" s="39">
        <f t="shared" si="0"/>
        <v>27.760869565217391</v>
      </c>
      <c r="J11" s="4">
        <v>18</v>
      </c>
      <c r="K11" s="39">
        <v>5</v>
      </c>
      <c r="L11" s="5">
        <v>308750.94</v>
      </c>
      <c r="M11" s="6">
        <v>49737</v>
      </c>
      <c r="N11" s="7">
        <v>45646</v>
      </c>
      <c r="O11" s="40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78</v>
      </c>
      <c r="D12" s="14">
        <v>14604.07</v>
      </c>
      <c r="E12" s="15" t="s">
        <v>61</v>
      </c>
      <c r="F12" s="15" t="s">
        <v>61</v>
      </c>
      <c r="G12" s="16">
        <v>2424</v>
      </c>
      <c r="H12" s="17">
        <v>128</v>
      </c>
      <c r="I12" s="17">
        <f t="shared" si="0"/>
        <v>18.9375</v>
      </c>
      <c r="J12" s="12">
        <v>18</v>
      </c>
      <c r="K12" s="17">
        <v>1</v>
      </c>
      <c r="L12" s="14">
        <v>15413.130000000001</v>
      </c>
      <c r="M12" s="16">
        <v>2555</v>
      </c>
      <c r="N12" s="18">
        <v>45674</v>
      </c>
      <c r="O12" s="25" t="s">
        <v>44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25</v>
      </c>
      <c r="D13" s="23">
        <v>14493.7</v>
      </c>
      <c r="E13" s="23">
        <v>20963.5</v>
      </c>
      <c r="F13" s="15">
        <f>(D13-E13)/E13</f>
        <v>-0.30862212893839286</v>
      </c>
      <c r="G13" s="24">
        <v>2165</v>
      </c>
      <c r="H13" s="16">
        <v>29</v>
      </c>
      <c r="I13" s="17">
        <f t="shared" si="0"/>
        <v>74.65517241379311</v>
      </c>
      <c r="J13" s="16">
        <v>7</v>
      </c>
      <c r="K13" s="17">
        <v>4</v>
      </c>
      <c r="L13" s="14">
        <v>111742.7</v>
      </c>
      <c r="M13" s="16">
        <v>15658</v>
      </c>
      <c r="N13" s="18">
        <v>45653</v>
      </c>
      <c r="O13" s="25" t="s">
        <v>26</v>
      </c>
    </row>
    <row r="14" spans="1:15" s="43" customFormat="1" ht="24.95" customHeight="1" x14ac:dyDescent="0.2">
      <c r="A14" s="12">
        <v>12</v>
      </c>
      <c r="B14" s="17">
        <v>10</v>
      </c>
      <c r="C14" s="20" t="s">
        <v>66</v>
      </c>
      <c r="D14" s="14">
        <v>11638.5</v>
      </c>
      <c r="E14" s="14">
        <v>15676.87</v>
      </c>
      <c r="F14" s="15">
        <f>(D14-E14)/E14</f>
        <v>-0.2576005286769617</v>
      </c>
      <c r="G14" s="16">
        <v>2271</v>
      </c>
      <c r="H14" s="17">
        <v>136</v>
      </c>
      <c r="I14" s="17">
        <f t="shared" si="0"/>
        <v>16.698529411764707</v>
      </c>
      <c r="J14" s="12">
        <v>16</v>
      </c>
      <c r="K14" s="17">
        <v>2</v>
      </c>
      <c r="L14" s="14">
        <v>28922.09</v>
      </c>
      <c r="M14" s="16">
        <v>5533</v>
      </c>
      <c r="N14" s="18">
        <v>45667</v>
      </c>
      <c r="O14" s="25" t="s">
        <v>38</v>
      </c>
    </row>
    <row r="15" spans="1:15" s="43" customFormat="1" ht="24.95" customHeight="1" x14ac:dyDescent="0.2">
      <c r="A15" s="12">
        <v>13</v>
      </c>
      <c r="B15" s="39" t="s">
        <v>60</v>
      </c>
      <c r="C15" s="8" t="s">
        <v>90</v>
      </c>
      <c r="D15" s="5">
        <v>11540.32</v>
      </c>
      <c r="E15" s="5" t="s">
        <v>61</v>
      </c>
      <c r="F15" s="41" t="s">
        <v>61</v>
      </c>
      <c r="G15" s="6">
        <v>1876</v>
      </c>
      <c r="H15" s="39">
        <v>83</v>
      </c>
      <c r="I15" s="39">
        <f t="shared" si="0"/>
        <v>22.602409638554217</v>
      </c>
      <c r="J15" s="4">
        <v>15</v>
      </c>
      <c r="K15" s="39">
        <v>1</v>
      </c>
      <c r="L15" s="5">
        <v>11540.32</v>
      </c>
      <c r="M15" s="6">
        <v>1876</v>
      </c>
      <c r="N15" s="7">
        <v>45674</v>
      </c>
      <c r="O15" s="40" t="s">
        <v>22</v>
      </c>
    </row>
    <row r="16" spans="1:15" s="19" customFormat="1" ht="24.95" customHeight="1" x14ac:dyDescent="0.2">
      <c r="A16" s="12">
        <v>14</v>
      </c>
      <c r="B16" s="17">
        <v>8</v>
      </c>
      <c r="C16" s="13" t="s">
        <v>62</v>
      </c>
      <c r="D16" s="14">
        <v>11404</v>
      </c>
      <c r="E16" s="14">
        <v>17205</v>
      </c>
      <c r="F16" s="15">
        <f>(D16-E16)/E16</f>
        <v>-0.33716942749200812</v>
      </c>
      <c r="G16" s="16">
        <v>1813</v>
      </c>
      <c r="H16" s="12" t="s">
        <v>61</v>
      </c>
      <c r="I16" s="12" t="s">
        <v>61</v>
      </c>
      <c r="J16" s="12">
        <v>9</v>
      </c>
      <c r="K16" s="17">
        <v>3</v>
      </c>
      <c r="L16" s="14">
        <v>56530</v>
      </c>
      <c r="M16" s="16">
        <v>8532</v>
      </c>
      <c r="N16" s="18">
        <v>45660</v>
      </c>
      <c r="O16" s="38" t="s">
        <v>35</v>
      </c>
    </row>
    <row r="17" spans="1:15" s="19" customFormat="1" ht="24.95" customHeight="1" x14ac:dyDescent="0.2">
      <c r="A17" s="12">
        <v>15</v>
      </c>
      <c r="B17" s="39" t="s">
        <v>60</v>
      </c>
      <c r="C17" s="8" t="s">
        <v>79</v>
      </c>
      <c r="D17" s="5">
        <v>9162.08</v>
      </c>
      <c r="E17" s="5" t="s">
        <v>61</v>
      </c>
      <c r="F17" s="41" t="s">
        <v>61</v>
      </c>
      <c r="G17" s="6">
        <v>1516</v>
      </c>
      <c r="H17" s="6">
        <v>105</v>
      </c>
      <c r="I17" s="39">
        <f>G17/H17</f>
        <v>14.438095238095238</v>
      </c>
      <c r="J17" s="4">
        <v>12</v>
      </c>
      <c r="K17" s="39">
        <v>1</v>
      </c>
      <c r="L17" s="5">
        <v>9475.18</v>
      </c>
      <c r="M17" s="6">
        <v>1562</v>
      </c>
      <c r="N17" s="7">
        <v>45674</v>
      </c>
      <c r="O17" s="40" t="s">
        <v>28</v>
      </c>
    </row>
    <row r="18" spans="1:15" s="19" customFormat="1" ht="24.95" customHeight="1" x14ac:dyDescent="0.2">
      <c r="A18" s="12">
        <v>16</v>
      </c>
      <c r="B18" s="39">
        <v>12</v>
      </c>
      <c r="C18" s="8" t="s">
        <v>27</v>
      </c>
      <c r="D18" s="5">
        <v>6013.5</v>
      </c>
      <c r="E18" s="5">
        <v>7573.99</v>
      </c>
      <c r="F18" s="41">
        <f t="shared" ref="F18:F25" si="1">(D18-E18)/E18</f>
        <v>-0.20603275156159434</v>
      </c>
      <c r="G18" s="6">
        <v>1022</v>
      </c>
      <c r="H18" s="39">
        <v>42</v>
      </c>
      <c r="I18" s="39">
        <f>G18/H18</f>
        <v>24.333333333333332</v>
      </c>
      <c r="J18" s="4">
        <v>8</v>
      </c>
      <c r="K18" s="39">
        <v>7</v>
      </c>
      <c r="L18" s="5">
        <v>197976.05</v>
      </c>
      <c r="M18" s="6">
        <v>30651</v>
      </c>
      <c r="N18" s="7">
        <v>45632</v>
      </c>
      <c r="O18" s="40" t="s">
        <v>28</v>
      </c>
    </row>
    <row r="19" spans="1:15" s="19" customFormat="1" ht="24.95" customHeight="1" x14ac:dyDescent="0.2">
      <c r="A19" s="12">
        <v>17</v>
      </c>
      <c r="B19" s="17">
        <v>9</v>
      </c>
      <c r="C19" s="20" t="s">
        <v>72</v>
      </c>
      <c r="D19" s="14">
        <v>5658.42</v>
      </c>
      <c r="E19" s="14">
        <v>16780.14</v>
      </c>
      <c r="F19" s="15">
        <f t="shared" si="1"/>
        <v>-0.66279065609702892</v>
      </c>
      <c r="G19" s="16">
        <v>931</v>
      </c>
      <c r="H19" s="17">
        <v>37</v>
      </c>
      <c r="I19" s="17">
        <f>G19/H19</f>
        <v>25.162162162162161</v>
      </c>
      <c r="J19" s="12">
        <v>9</v>
      </c>
      <c r="K19" s="17">
        <v>2</v>
      </c>
      <c r="L19" s="14">
        <v>22438.560000000001</v>
      </c>
      <c r="M19" s="16">
        <v>3166</v>
      </c>
      <c r="N19" s="18">
        <v>45667</v>
      </c>
      <c r="O19" s="25" t="s">
        <v>38</v>
      </c>
    </row>
    <row r="20" spans="1:15" s="19" customFormat="1" ht="24.95" customHeight="1" x14ac:dyDescent="0.2">
      <c r="A20" s="12">
        <v>18</v>
      </c>
      <c r="B20" s="39">
        <v>13</v>
      </c>
      <c r="C20" s="8" t="s">
        <v>29</v>
      </c>
      <c r="D20" s="5">
        <v>2723.07</v>
      </c>
      <c r="E20" s="5">
        <v>7501.56</v>
      </c>
      <c r="F20" s="41">
        <f t="shared" si="1"/>
        <v>-0.63699950410314643</v>
      </c>
      <c r="G20" s="6">
        <v>346</v>
      </c>
      <c r="H20" s="39">
        <v>6</v>
      </c>
      <c r="I20" s="39">
        <f>G20/H20</f>
        <v>57.666666666666664</v>
      </c>
      <c r="J20" s="4">
        <v>3</v>
      </c>
      <c r="K20" s="39">
        <v>10</v>
      </c>
      <c r="L20" s="5">
        <v>715666.35</v>
      </c>
      <c r="M20" s="6">
        <v>87279</v>
      </c>
      <c r="N20" s="7">
        <v>45611</v>
      </c>
      <c r="O20" s="40" t="s">
        <v>20</v>
      </c>
    </row>
    <row r="21" spans="1:15" s="19" customFormat="1" ht="24.95" customHeight="1" x14ac:dyDescent="0.2">
      <c r="A21" s="12">
        <v>19</v>
      </c>
      <c r="B21" s="17">
        <v>11</v>
      </c>
      <c r="C21" s="20" t="s">
        <v>73</v>
      </c>
      <c r="D21" s="14">
        <v>2585</v>
      </c>
      <c r="E21" s="14">
        <v>8776</v>
      </c>
      <c r="F21" s="15">
        <f t="shared" si="1"/>
        <v>-0.70544667274384687</v>
      </c>
      <c r="G21" s="16">
        <v>463</v>
      </c>
      <c r="H21" s="14" t="s">
        <v>61</v>
      </c>
      <c r="I21" s="14" t="s">
        <v>61</v>
      </c>
      <c r="J21" s="12">
        <v>5</v>
      </c>
      <c r="K21" s="17">
        <v>2</v>
      </c>
      <c r="L21" s="14">
        <v>11362</v>
      </c>
      <c r="M21" s="16">
        <v>1787</v>
      </c>
      <c r="N21" s="18">
        <v>45667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14</v>
      </c>
      <c r="C22" s="20" t="s">
        <v>32</v>
      </c>
      <c r="D22" s="14">
        <v>2104.1</v>
      </c>
      <c r="E22" s="14">
        <v>4903.7</v>
      </c>
      <c r="F22" s="15">
        <f t="shared" si="1"/>
        <v>-0.57091583906030141</v>
      </c>
      <c r="G22" s="16">
        <v>347</v>
      </c>
      <c r="H22" s="12">
        <v>4</v>
      </c>
      <c r="I22" s="17">
        <f>G22/H22</f>
        <v>86.75</v>
      </c>
      <c r="J22" s="12">
        <v>3</v>
      </c>
      <c r="K22" s="17">
        <v>6</v>
      </c>
      <c r="L22" s="14">
        <v>67665.22</v>
      </c>
      <c r="M22" s="16">
        <v>10169</v>
      </c>
      <c r="N22" s="18">
        <v>45639</v>
      </c>
      <c r="O22" s="25" t="s">
        <v>33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74</v>
      </c>
      <c r="D23" s="14">
        <v>1295</v>
      </c>
      <c r="E23" s="14">
        <v>3082</v>
      </c>
      <c r="F23" s="15">
        <f t="shared" si="1"/>
        <v>-0.57981829980532118</v>
      </c>
      <c r="G23" s="16">
        <v>270</v>
      </c>
      <c r="H23" s="17">
        <v>31</v>
      </c>
      <c r="I23" s="17">
        <v>11.563636363636364</v>
      </c>
      <c r="J23" s="12">
        <v>7</v>
      </c>
      <c r="K23" s="17">
        <v>2</v>
      </c>
      <c r="L23" s="14">
        <v>4377</v>
      </c>
      <c r="M23" s="16">
        <v>788</v>
      </c>
      <c r="N23" s="18">
        <v>45667</v>
      </c>
      <c r="O23" s="38" t="s">
        <v>75</v>
      </c>
    </row>
    <row r="24" spans="1:15" s="19" customFormat="1" ht="24.75" customHeight="1" x14ac:dyDescent="0.2">
      <c r="A24" s="12">
        <v>22</v>
      </c>
      <c r="B24" s="17">
        <v>20</v>
      </c>
      <c r="C24" s="13" t="s">
        <v>42</v>
      </c>
      <c r="D24" s="14">
        <v>674.62</v>
      </c>
      <c r="E24" s="14">
        <v>584.51</v>
      </c>
      <c r="F24" s="15">
        <f t="shared" si="1"/>
        <v>0.15416331628201402</v>
      </c>
      <c r="G24" s="16">
        <v>116</v>
      </c>
      <c r="H24" s="17">
        <v>8</v>
      </c>
      <c r="I24" s="17">
        <f>G24/H24</f>
        <v>14.5</v>
      </c>
      <c r="J24" s="12">
        <v>3</v>
      </c>
      <c r="K24" s="17">
        <v>8</v>
      </c>
      <c r="L24" s="23">
        <v>85271.57</v>
      </c>
      <c r="M24" s="24">
        <v>13190</v>
      </c>
      <c r="N24" s="18">
        <v>45625</v>
      </c>
      <c r="O24" s="25" t="s">
        <v>38</v>
      </c>
    </row>
    <row r="25" spans="1:15" s="22" customFormat="1" ht="24.75" customHeight="1" x14ac:dyDescent="0.15">
      <c r="A25" s="12">
        <v>23</v>
      </c>
      <c r="B25" s="17">
        <v>19</v>
      </c>
      <c r="C25" s="13" t="s">
        <v>55</v>
      </c>
      <c r="D25" s="14">
        <v>317.09999999999991</v>
      </c>
      <c r="E25" s="14">
        <v>664</v>
      </c>
      <c r="F25" s="15">
        <f t="shared" si="1"/>
        <v>-0.5224397590361447</v>
      </c>
      <c r="G25" s="16">
        <v>39</v>
      </c>
      <c r="H25" s="17">
        <v>2</v>
      </c>
      <c r="I25" s="17">
        <f>G25/H25</f>
        <v>19.5</v>
      </c>
      <c r="J25" s="12">
        <v>2</v>
      </c>
      <c r="K25" s="15" t="s">
        <v>61</v>
      </c>
      <c r="L25" s="23">
        <v>25910.589999999997</v>
      </c>
      <c r="M25" s="24">
        <v>3647</v>
      </c>
      <c r="N25" s="18">
        <v>45611</v>
      </c>
      <c r="O25" s="25" t="s">
        <v>52</v>
      </c>
    </row>
    <row r="26" spans="1:15" s="22" customFormat="1" ht="24.95" customHeight="1" x14ac:dyDescent="0.15">
      <c r="A26" s="12">
        <v>24</v>
      </c>
      <c r="B26" s="14" t="s">
        <v>61</v>
      </c>
      <c r="C26" s="20" t="s">
        <v>88</v>
      </c>
      <c r="D26" s="14">
        <v>285</v>
      </c>
      <c r="E26" s="14" t="s">
        <v>61</v>
      </c>
      <c r="F26" s="15" t="s">
        <v>61</v>
      </c>
      <c r="G26" s="16">
        <v>65</v>
      </c>
      <c r="H26" s="17">
        <v>2</v>
      </c>
      <c r="I26" s="17">
        <f>G26/H26</f>
        <v>32.5</v>
      </c>
      <c r="J26" s="12">
        <v>2</v>
      </c>
      <c r="K26" s="17" t="s">
        <v>61</v>
      </c>
      <c r="L26" s="14">
        <v>9101.6500000000015</v>
      </c>
      <c r="M26" s="16">
        <v>1660</v>
      </c>
      <c r="N26" s="18">
        <v>45618</v>
      </c>
      <c r="O26" s="25" t="s">
        <v>52</v>
      </c>
    </row>
    <row r="27" spans="1:15" s="22" customFormat="1" ht="24.75" customHeight="1" x14ac:dyDescent="0.15">
      <c r="A27" s="12">
        <v>25</v>
      </c>
      <c r="B27" s="17">
        <v>22</v>
      </c>
      <c r="C27" s="20" t="s">
        <v>41</v>
      </c>
      <c r="D27" s="14">
        <v>267</v>
      </c>
      <c r="E27" s="14">
        <v>460</v>
      </c>
      <c r="F27" s="15">
        <f>(D27-E27)/E27</f>
        <v>-0.41956521739130437</v>
      </c>
      <c r="G27" s="16">
        <v>45</v>
      </c>
      <c r="H27" s="12" t="s">
        <v>61</v>
      </c>
      <c r="I27" s="12" t="s">
        <v>61</v>
      </c>
      <c r="J27" s="12">
        <v>2</v>
      </c>
      <c r="K27" s="17">
        <v>7</v>
      </c>
      <c r="L27" s="5">
        <v>45559</v>
      </c>
      <c r="M27" s="6">
        <v>6275</v>
      </c>
      <c r="N27" s="18">
        <v>45632</v>
      </c>
      <c r="O27" s="25" t="s">
        <v>35</v>
      </c>
    </row>
    <row r="28" spans="1:15" ht="24.75" customHeight="1" x14ac:dyDescent="0.15">
      <c r="A28" s="12">
        <v>26</v>
      </c>
      <c r="B28" s="17">
        <v>24</v>
      </c>
      <c r="C28" s="13" t="s">
        <v>53</v>
      </c>
      <c r="D28" s="14">
        <v>247.8</v>
      </c>
      <c r="E28" s="14">
        <v>339</v>
      </c>
      <c r="F28" s="15">
        <f>(D28-E28)/E28</f>
        <v>-0.26902654867256631</v>
      </c>
      <c r="G28" s="12">
        <v>30</v>
      </c>
      <c r="H28" s="12">
        <v>2</v>
      </c>
      <c r="I28" s="17">
        <f t="shared" ref="I28:I35" si="2">G28/H28</f>
        <v>15</v>
      </c>
      <c r="J28" s="12">
        <v>1</v>
      </c>
      <c r="K28" s="17">
        <v>19</v>
      </c>
      <c r="L28" s="48">
        <v>124205.73</v>
      </c>
      <c r="M28" s="49">
        <v>18629</v>
      </c>
      <c r="N28" s="18">
        <v>45548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16</v>
      </c>
      <c r="C29" s="13" t="s">
        <v>43</v>
      </c>
      <c r="D29" s="23">
        <v>239.6</v>
      </c>
      <c r="E29" s="23">
        <v>1585.88</v>
      </c>
      <c r="F29" s="15">
        <f>(D29-E29)/E29</f>
        <v>-0.84891668978737367</v>
      </c>
      <c r="G29" s="24">
        <v>30</v>
      </c>
      <c r="H29" s="16">
        <v>2</v>
      </c>
      <c r="I29" s="17">
        <f t="shared" si="2"/>
        <v>15</v>
      </c>
      <c r="J29" s="16">
        <v>1</v>
      </c>
      <c r="K29" s="17">
        <v>9</v>
      </c>
      <c r="L29" s="48">
        <v>84352.10000000002</v>
      </c>
      <c r="M29" s="49">
        <v>11915</v>
      </c>
      <c r="N29" s="18">
        <v>45618</v>
      </c>
      <c r="O29" s="25" t="s">
        <v>44</v>
      </c>
    </row>
    <row r="30" spans="1:15" s="22" customFormat="1" ht="24.75" customHeight="1" x14ac:dyDescent="0.15">
      <c r="A30" s="12">
        <v>28</v>
      </c>
      <c r="B30" s="17">
        <v>27</v>
      </c>
      <c r="C30" s="20" t="s">
        <v>54</v>
      </c>
      <c r="D30" s="14">
        <v>226.3</v>
      </c>
      <c r="E30" s="14">
        <v>303</v>
      </c>
      <c r="F30" s="15">
        <f>(D30-E30)/E30</f>
        <v>-0.2531353135313531</v>
      </c>
      <c r="G30" s="16">
        <v>36</v>
      </c>
      <c r="H30" s="17">
        <v>5</v>
      </c>
      <c r="I30" s="17">
        <f t="shared" si="2"/>
        <v>7.2</v>
      </c>
      <c r="J30" s="12">
        <v>3</v>
      </c>
      <c r="K30" s="17">
        <v>3</v>
      </c>
      <c r="L30" s="5">
        <v>7462.14</v>
      </c>
      <c r="M30" s="6">
        <v>1086</v>
      </c>
      <c r="N30" s="18">
        <v>45660</v>
      </c>
      <c r="O30" s="25" t="s">
        <v>38</v>
      </c>
    </row>
    <row r="31" spans="1:15" s="22" customFormat="1" ht="24.75" customHeight="1" x14ac:dyDescent="0.15">
      <c r="A31" s="12">
        <v>29</v>
      </c>
      <c r="B31" s="17">
        <v>21</v>
      </c>
      <c r="C31" s="20" t="s">
        <v>50</v>
      </c>
      <c r="D31" s="14">
        <v>152.5</v>
      </c>
      <c r="E31" s="14">
        <v>484.3</v>
      </c>
      <c r="F31" s="15">
        <f>(D31-E31)/E31</f>
        <v>-0.68511253355358248</v>
      </c>
      <c r="G31" s="12">
        <v>20</v>
      </c>
      <c r="H31" s="17">
        <v>1</v>
      </c>
      <c r="I31" s="17">
        <f t="shared" si="2"/>
        <v>20</v>
      </c>
      <c r="J31" s="12">
        <v>1</v>
      </c>
      <c r="K31" s="17">
        <v>6</v>
      </c>
      <c r="L31" s="5">
        <v>6273.5</v>
      </c>
      <c r="M31" s="6">
        <v>1004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5" t="s">
        <v>61</v>
      </c>
      <c r="C32" s="8" t="s">
        <v>91</v>
      </c>
      <c r="D32" s="5">
        <v>122.3</v>
      </c>
      <c r="E32" s="5" t="s">
        <v>61</v>
      </c>
      <c r="F32" s="41" t="s">
        <v>61</v>
      </c>
      <c r="G32" s="6">
        <v>29</v>
      </c>
      <c r="H32" s="39">
        <v>2</v>
      </c>
      <c r="I32" s="39">
        <f t="shared" si="2"/>
        <v>14.5</v>
      </c>
      <c r="J32" s="4">
        <v>1</v>
      </c>
      <c r="K32" s="39" t="s">
        <v>61</v>
      </c>
      <c r="L32" s="5">
        <v>3472.29</v>
      </c>
      <c r="M32" s="6">
        <v>739</v>
      </c>
      <c r="N32" s="7">
        <v>45401</v>
      </c>
      <c r="O32" s="40" t="s">
        <v>28</v>
      </c>
    </row>
    <row r="33" spans="1:15" s="22" customFormat="1" ht="24.75" customHeight="1" x14ac:dyDescent="0.15">
      <c r="A33" s="12">
        <v>31</v>
      </c>
      <c r="B33" s="17" t="s">
        <v>61</v>
      </c>
      <c r="C33" s="20" t="s">
        <v>65</v>
      </c>
      <c r="D33" s="14">
        <v>84</v>
      </c>
      <c r="E33" s="14" t="s">
        <v>61</v>
      </c>
      <c r="F33" s="15" t="s">
        <v>61</v>
      </c>
      <c r="G33" s="16">
        <v>23</v>
      </c>
      <c r="H33" s="17">
        <v>1</v>
      </c>
      <c r="I33" s="17">
        <f t="shared" si="2"/>
        <v>23</v>
      </c>
      <c r="J33" s="12">
        <v>1</v>
      </c>
      <c r="K33" s="17" t="s">
        <v>61</v>
      </c>
      <c r="L33" s="5">
        <v>47147.549999999996</v>
      </c>
      <c r="M33" s="6">
        <v>9389</v>
      </c>
      <c r="N33" s="18">
        <v>45541</v>
      </c>
      <c r="O33" s="25" t="s">
        <v>44</v>
      </c>
    </row>
    <row r="34" spans="1:15" s="22" customFormat="1" ht="24.75" customHeight="1" x14ac:dyDescent="0.15">
      <c r="A34" s="12">
        <v>32</v>
      </c>
      <c r="B34" s="17">
        <v>23</v>
      </c>
      <c r="C34" s="20" t="s">
        <v>51</v>
      </c>
      <c r="D34" s="14">
        <v>60</v>
      </c>
      <c r="E34" s="14">
        <v>395.70000000000005</v>
      </c>
      <c r="F34" s="15">
        <f>(D34-E34)/E34</f>
        <v>-0.84836997725549657</v>
      </c>
      <c r="G34" s="16">
        <v>20</v>
      </c>
      <c r="H34" s="17">
        <v>1</v>
      </c>
      <c r="I34" s="17">
        <f t="shared" si="2"/>
        <v>20</v>
      </c>
      <c r="J34" s="12">
        <v>1</v>
      </c>
      <c r="K34" s="17">
        <v>5</v>
      </c>
      <c r="L34" s="14">
        <v>5416.5</v>
      </c>
      <c r="M34" s="16">
        <v>1012</v>
      </c>
      <c r="N34" s="18">
        <v>45646</v>
      </c>
      <c r="O34" s="25" t="s">
        <v>52</v>
      </c>
    </row>
    <row r="35" spans="1:15" s="22" customFormat="1" ht="24.75" customHeight="1" x14ac:dyDescent="0.15">
      <c r="A35" s="12">
        <v>33</v>
      </c>
      <c r="B35" s="17">
        <v>28</v>
      </c>
      <c r="C35" s="13" t="s">
        <v>63</v>
      </c>
      <c r="D35" s="14">
        <v>48</v>
      </c>
      <c r="E35" s="14">
        <v>283</v>
      </c>
      <c r="F35" s="15">
        <f>(D35-E35)/E35</f>
        <v>-0.83038869257950532</v>
      </c>
      <c r="G35" s="16">
        <v>12</v>
      </c>
      <c r="H35" s="17">
        <v>4</v>
      </c>
      <c r="I35" s="17">
        <f t="shared" si="2"/>
        <v>3</v>
      </c>
      <c r="J35" s="12">
        <v>2</v>
      </c>
      <c r="K35" s="17">
        <v>3</v>
      </c>
      <c r="L35" s="14">
        <v>1046.5</v>
      </c>
      <c r="M35" s="16">
        <v>201</v>
      </c>
      <c r="N35" s="18">
        <v>45660</v>
      </c>
      <c r="O35" s="38" t="s">
        <v>57</v>
      </c>
    </row>
    <row r="36" spans="1:15" ht="24.95" customHeight="1" x14ac:dyDescent="0.15">
      <c r="A36" s="27"/>
      <c r="B36" s="44"/>
      <c r="C36" s="29" t="s">
        <v>92</v>
      </c>
      <c r="D36" s="30">
        <f>SUBTOTAL(109,Table1324[Pajamos 
(GBO)])</f>
        <v>651946.55999999982</v>
      </c>
      <c r="E36" s="31" t="s">
        <v>84</v>
      </c>
      <c r="F36" s="32">
        <f>(D36-E36)/E36</f>
        <v>5.6475102739281767E-2</v>
      </c>
      <c r="G36" s="33">
        <f>SUBTOTAL(109,Table1324[Žiūrovų sk. 
(ADM)])</f>
        <v>100749</v>
      </c>
      <c r="H36" s="34"/>
      <c r="I36" s="35"/>
      <c r="J36" s="34"/>
      <c r="K36" s="28"/>
      <c r="L36" s="34"/>
      <c r="M36" s="34"/>
      <c r="N36" s="36"/>
      <c r="O36" s="37" t="s">
        <v>15</v>
      </c>
    </row>
  </sheetData>
  <mergeCells count="1">
    <mergeCell ref="A1:O1"/>
  </mergeCells>
  <conditionalFormatting sqref="C1:C34 C36:C1048576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E3C5B8-E93F-4FA2-8FFE-1C3A0AF9A658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customXml/itemProps2.xml><?xml version="1.0" encoding="utf-8"?>
<ds:datastoreItem xmlns:ds="http://schemas.openxmlformats.org/officeDocument/2006/customXml" ds:itemID="{2BDC4D45-C78A-48F0-BB01-63D6E7BA2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9D3BF4-413F-498E-ABF0-2E26101764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03.14-03.20</vt:lpstr>
      <vt:lpstr>03.07-03.13</vt:lpstr>
      <vt:lpstr>02.28-03.06</vt:lpstr>
      <vt:lpstr>02.21-02.27</vt:lpstr>
      <vt:lpstr>02.14-02.20</vt:lpstr>
      <vt:lpstr>02.07-02.13</vt:lpstr>
      <vt:lpstr>01.31-02.06</vt:lpstr>
      <vt:lpstr>01.24-01.30</vt:lpstr>
      <vt:lpstr>01.17-01.23</vt:lpstr>
      <vt:lpstr>01.10-01.16</vt:lpstr>
      <vt:lpstr>01.03-01.09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2025-03-21T11:57:27Z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